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120" yWindow="60" windowWidth="19320" windowHeight="11565"/>
  </bookViews>
  <sheets>
    <sheet name="Score" sheetId="6" r:id="rId1"/>
    <sheet name="Ark1" sheetId="7" r:id="rId2"/>
  </sheets>
  <calcPr calcId="145621"/>
</workbook>
</file>

<file path=xl/calcChain.xml><?xml version="1.0" encoding="utf-8"?>
<calcChain xmlns="http://schemas.openxmlformats.org/spreadsheetml/2006/main">
  <c r="E72" i="6" l="1"/>
  <c r="E67" i="6"/>
  <c r="E62" i="6"/>
  <c r="E49" i="6"/>
  <c r="E44" i="6"/>
  <c r="E39" i="6"/>
  <c r="E34" i="6"/>
  <c r="E25" i="6"/>
  <c r="E20" i="6"/>
  <c r="S90" i="6"/>
  <c r="O90" i="6"/>
  <c r="K90" i="6"/>
  <c r="G90" i="6"/>
  <c r="E91" i="6" s="1"/>
  <c r="S95" i="6"/>
  <c r="S100" i="6"/>
  <c r="S105" i="6"/>
  <c r="O105" i="6"/>
  <c r="O100" i="6"/>
  <c r="O95" i="6"/>
  <c r="K95" i="6"/>
  <c r="K100" i="6"/>
  <c r="K105" i="6"/>
  <c r="G105" i="6"/>
  <c r="E106" i="6" s="1"/>
  <c r="G100" i="6"/>
  <c r="E101" i="6" s="1"/>
  <c r="G95" i="6"/>
  <c r="E96" i="6" s="1"/>
  <c r="G61" i="6"/>
  <c r="S61" i="6"/>
  <c r="S66" i="6"/>
  <c r="S71" i="6"/>
  <c r="S76" i="6"/>
  <c r="O76" i="6"/>
  <c r="O71" i="6"/>
  <c r="O66" i="6"/>
  <c r="O61" i="6"/>
  <c r="K76" i="6"/>
  <c r="K71" i="6"/>
  <c r="K66" i="6"/>
  <c r="K61" i="6"/>
  <c r="G76" i="6"/>
  <c r="E77" i="6" s="1"/>
  <c r="G71" i="6"/>
  <c r="G66" i="6"/>
  <c r="T60" i="6"/>
  <c r="S33" i="6"/>
  <c r="O33" i="6"/>
  <c r="K33" i="6"/>
  <c r="G33" i="6"/>
  <c r="T32" i="6" s="1"/>
  <c r="S48" i="6"/>
  <c r="S43" i="6"/>
  <c r="S38" i="6"/>
  <c r="O38" i="6"/>
  <c r="O43" i="6"/>
  <c r="O48" i="6"/>
  <c r="K48" i="6"/>
  <c r="K43" i="6"/>
  <c r="K38" i="6"/>
  <c r="G38" i="6"/>
  <c r="T37" i="6" s="1"/>
  <c r="G43" i="6"/>
  <c r="T42" i="6" s="1"/>
  <c r="G48" i="6"/>
  <c r="T47" i="6" s="1"/>
  <c r="T89" i="6" l="1"/>
  <c r="S14" i="6"/>
  <c r="O14" i="6"/>
  <c r="K14" i="6"/>
  <c r="G14" i="6"/>
  <c r="E15" i="6" s="1"/>
  <c r="G24" i="6" l="1"/>
  <c r="P30" i="6"/>
  <c r="H30" i="6"/>
  <c r="L30" i="6"/>
  <c r="D30" i="6"/>
  <c r="Y12" i="6"/>
  <c r="R8" i="7"/>
  <c r="E2" i="7" l="1"/>
  <c r="I2" i="7"/>
  <c r="M2" i="7"/>
  <c r="A2" i="7"/>
  <c r="L58" i="6" l="1"/>
  <c r="Q52" i="6"/>
  <c r="E56" i="6"/>
  <c r="Y104" i="6"/>
  <c r="X104" i="6"/>
  <c r="X105" i="6" s="1"/>
  <c r="W104" i="6"/>
  <c r="W105" i="6"/>
  <c r="V104" i="6"/>
  <c r="V105" i="6" s="1"/>
  <c r="U104" i="6"/>
  <c r="U105" i="6"/>
  <c r="Y103" i="6"/>
  <c r="X103" i="6"/>
  <c r="W103" i="6"/>
  <c r="T103" i="6" s="1"/>
  <c r="V103" i="6"/>
  <c r="U103" i="6"/>
  <c r="Y99" i="6"/>
  <c r="X99" i="6"/>
  <c r="X100" i="6" s="1"/>
  <c r="W99" i="6"/>
  <c r="J100" i="6" s="1"/>
  <c r="W100" i="6"/>
  <c r="V99" i="6"/>
  <c r="V100" i="6" s="1"/>
  <c r="U99" i="6"/>
  <c r="U100" i="6"/>
  <c r="Y98" i="6"/>
  <c r="X98" i="6"/>
  <c r="W98" i="6"/>
  <c r="T98" i="6" s="1"/>
  <c r="V98" i="6"/>
  <c r="U98" i="6"/>
  <c r="Y94" i="6"/>
  <c r="X94" i="6"/>
  <c r="X95" i="6" s="1"/>
  <c r="W94" i="6"/>
  <c r="W95" i="6"/>
  <c r="V94" i="6"/>
  <c r="V95" i="6" s="1"/>
  <c r="U94" i="6"/>
  <c r="U95" i="6"/>
  <c r="Y93" i="6"/>
  <c r="X93" i="6"/>
  <c r="W93" i="6"/>
  <c r="V93" i="6"/>
  <c r="U93" i="6"/>
  <c r="J90" i="6"/>
  <c r="Y89" i="6"/>
  <c r="X89" i="6"/>
  <c r="X90" i="6" s="1"/>
  <c r="W89" i="6"/>
  <c r="W90" i="6" s="1"/>
  <c r="V89" i="6"/>
  <c r="V90" i="6" s="1"/>
  <c r="U89" i="6"/>
  <c r="U90" i="6" s="1"/>
  <c r="Y88" i="6"/>
  <c r="X88" i="6"/>
  <c r="W88" i="6"/>
  <c r="V88" i="6"/>
  <c r="T88" i="6" s="1"/>
  <c r="U88" i="6"/>
  <c r="Y75" i="6"/>
  <c r="R76" i="6" s="1"/>
  <c r="N76" i="6"/>
  <c r="X75" i="6"/>
  <c r="X76" i="6" s="1"/>
  <c r="W75" i="6"/>
  <c r="W76" i="6" s="1"/>
  <c r="V75" i="6"/>
  <c r="V76" i="6" s="1"/>
  <c r="U75" i="6"/>
  <c r="U76" i="6" s="1"/>
  <c r="Y74" i="6"/>
  <c r="X74" i="6"/>
  <c r="W74" i="6"/>
  <c r="V74" i="6"/>
  <c r="T74" i="6" s="1"/>
  <c r="U74" i="6"/>
  <c r="N71" i="6"/>
  <c r="Y70" i="6"/>
  <c r="R71" i="6"/>
  <c r="X70" i="6"/>
  <c r="X71" i="6" s="1"/>
  <c r="W70" i="6"/>
  <c r="F71" i="6" s="1"/>
  <c r="T71" i="6" s="1"/>
  <c r="V70" i="6"/>
  <c r="V71" i="6" s="1"/>
  <c r="U70" i="6"/>
  <c r="U71" i="6"/>
  <c r="Y69" i="6"/>
  <c r="X69" i="6"/>
  <c r="W69" i="6"/>
  <c r="T69" i="6" s="1"/>
  <c r="V69" i="6"/>
  <c r="U69" i="6"/>
  <c r="R66" i="6"/>
  <c r="Y65" i="6"/>
  <c r="X65" i="6"/>
  <c r="X66" i="6"/>
  <c r="W65" i="6"/>
  <c r="W66" i="6" s="1"/>
  <c r="V65" i="6"/>
  <c r="N66" i="6" s="1"/>
  <c r="U65" i="6"/>
  <c r="U66" i="6" s="1"/>
  <c r="Y64" i="6"/>
  <c r="X64" i="6"/>
  <c r="W64" i="6"/>
  <c r="T64" i="6" s="1"/>
  <c r="V64" i="6"/>
  <c r="U64" i="6"/>
  <c r="Y60" i="6"/>
  <c r="F61" i="6"/>
  <c r="X60" i="6"/>
  <c r="X61" i="6" s="1"/>
  <c r="W60" i="6"/>
  <c r="W61" i="6"/>
  <c r="V60" i="6"/>
  <c r="V61" i="6" s="1"/>
  <c r="U60" i="6"/>
  <c r="N61" i="6" s="1"/>
  <c r="Y59" i="6"/>
  <c r="X59" i="6"/>
  <c r="W59" i="6"/>
  <c r="T59" i="6" s="1"/>
  <c r="V59" i="6"/>
  <c r="U59" i="6"/>
  <c r="I114" i="6"/>
  <c r="I52" i="6"/>
  <c r="J48" i="6"/>
  <c r="Y47" i="6"/>
  <c r="X47" i="6"/>
  <c r="X48" i="6"/>
  <c r="W47" i="6"/>
  <c r="W48" i="6" s="1"/>
  <c r="V47" i="6"/>
  <c r="V48" i="6" s="1"/>
  <c r="U47" i="6"/>
  <c r="U48" i="6" s="1"/>
  <c r="Y46" i="6"/>
  <c r="X46" i="6"/>
  <c r="W46" i="6"/>
  <c r="V46" i="6"/>
  <c r="U46" i="6"/>
  <c r="Y42" i="6"/>
  <c r="J43" i="6" s="1"/>
  <c r="F43" i="6"/>
  <c r="X42" i="6"/>
  <c r="X43" i="6" s="1"/>
  <c r="W42" i="6"/>
  <c r="W43" i="6" s="1"/>
  <c r="V42" i="6"/>
  <c r="V43" i="6" s="1"/>
  <c r="U42" i="6"/>
  <c r="U43" i="6"/>
  <c r="Y41" i="6"/>
  <c r="X41" i="6"/>
  <c r="W41" i="6"/>
  <c r="V41" i="6"/>
  <c r="U41" i="6"/>
  <c r="Y37" i="6"/>
  <c r="X37" i="6"/>
  <c r="X38" i="6" s="1"/>
  <c r="W37" i="6"/>
  <c r="W38" i="6" s="1"/>
  <c r="V37" i="6"/>
  <c r="V38" i="6" s="1"/>
  <c r="U37" i="6"/>
  <c r="U38" i="6" s="1"/>
  <c r="Y36" i="6"/>
  <c r="X36" i="6"/>
  <c r="W36" i="6"/>
  <c r="V36" i="6"/>
  <c r="U36" i="6"/>
  <c r="Y32" i="6"/>
  <c r="X32" i="6"/>
  <c r="X33" i="6"/>
  <c r="W32" i="6"/>
  <c r="W33" i="6" s="1"/>
  <c r="V32" i="6"/>
  <c r="V33" i="6" s="1"/>
  <c r="U32" i="6"/>
  <c r="U33" i="6" s="1"/>
  <c r="Y31" i="6"/>
  <c r="X31" i="6"/>
  <c r="W31" i="6"/>
  <c r="V31" i="6"/>
  <c r="U31" i="6"/>
  <c r="Q28" i="6"/>
  <c r="M28" i="6"/>
  <c r="I28" i="6"/>
  <c r="E28" i="6"/>
  <c r="Y23" i="6"/>
  <c r="F24" i="6" s="1"/>
  <c r="T23" i="6" s="1"/>
  <c r="X23" i="6"/>
  <c r="X24" i="6" s="1"/>
  <c r="W23" i="6"/>
  <c r="W24" i="6" s="1"/>
  <c r="V23" i="6"/>
  <c r="V24" i="6" s="1"/>
  <c r="U23" i="6"/>
  <c r="Y22" i="6"/>
  <c r="X22" i="6"/>
  <c r="W22" i="6"/>
  <c r="V22" i="6"/>
  <c r="U22" i="6"/>
  <c r="Y18" i="6"/>
  <c r="X18" i="6"/>
  <c r="X19" i="6" s="1"/>
  <c r="W18" i="6"/>
  <c r="W19" i="6" s="1"/>
  <c r="V18" i="6"/>
  <c r="V19" i="6" s="1"/>
  <c r="U18" i="6"/>
  <c r="U19" i="6" s="1"/>
  <c r="Y17" i="6"/>
  <c r="X17" i="6"/>
  <c r="W17" i="6"/>
  <c r="V17" i="6"/>
  <c r="U17" i="6"/>
  <c r="Y13" i="6"/>
  <c r="X13" i="6"/>
  <c r="X14" i="6"/>
  <c r="W13" i="6"/>
  <c r="W14" i="6" s="1"/>
  <c r="V13" i="6"/>
  <c r="V14" i="6" s="1"/>
  <c r="U13" i="6"/>
  <c r="U14" i="6" s="1"/>
  <c r="X12" i="6"/>
  <c r="W12" i="6"/>
  <c r="V12" i="6"/>
  <c r="U12" i="6"/>
  <c r="Y8" i="6"/>
  <c r="X8" i="6"/>
  <c r="X9" i="6" s="1"/>
  <c r="W8" i="6"/>
  <c r="W9" i="6" s="1"/>
  <c r="V8" i="6"/>
  <c r="V9" i="6" s="1"/>
  <c r="U8" i="6"/>
  <c r="U9" i="6" s="1"/>
  <c r="Y7" i="6"/>
  <c r="X7" i="6"/>
  <c r="W7" i="6"/>
  <c r="V7" i="6"/>
  <c r="U7" i="6"/>
  <c r="E54" i="6"/>
  <c r="E52" i="6"/>
  <c r="E84" i="6"/>
  <c r="Q55" i="6"/>
  <c r="Q54" i="6"/>
  <c r="Q113" i="6"/>
  <c r="M85" i="6"/>
  <c r="M113" i="6"/>
  <c r="M55" i="6"/>
  <c r="I54" i="6"/>
  <c r="I56" i="6"/>
  <c r="H58" i="6"/>
  <c r="I80" i="6" s="1"/>
  <c r="I83" i="6"/>
  <c r="I84" i="6"/>
  <c r="I112" i="6"/>
  <c r="I115" i="6"/>
  <c r="I55" i="6"/>
  <c r="I82" i="6"/>
  <c r="I85" i="6"/>
  <c r="I111" i="6"/>
  <c r="I113" i="6"/>
  <c r="E55" i="6"/>
  <c r="E111" i="6"/>
  <c r="E112" i="6"/>
  <c r="E113" i="6"/>
  <c r="E115" i="6"/>
  <c r="E114" i="6"/>
  <c r="D58" i="6"/>
  <c r="D87" i="6" s="1"/>
  <c r="E109" i="6" s="1"/>
  <c r="E82" i="6"/>
  <c r="E83" i="6"/>
  <c r="E85" i="6"/>
  <c r="T93" i="6"/>
  <c r="R105" i="6"/>
  <c r="N22" i="7" s="1"/>
  <c r="J95" i="6"/>
  <c r="F20" i="7" s="1"/>
  <c r="F100" i="6"/>
  <c r="B21" i="7" s="1"/>
  <c r="F105" i="6"/>
  <c r="B22" i="7" s="1"/>
  <c r="J105" i="6"/>
  <c r="F22" i="7" s="1"/>
  <c r="N105" i="6"/>
  <c r="J22" i="7" s="1"/>
  <c r="J76" i="6"/>
  <c r="F76" i="6"/>
  <c r="J66" i="6"/>
  <c r="J71" i="6"/>
  <c r="T46" i="6"/>
  <c r="J33" i="6"/>
  <c r="F38" i="6"/>
  <c r="R43" i="6"/>
  <c r="F48" i="6"/>
  <c r="R48" i="6"/>
  <c r="J38" i="6"/>
  <c r="R24" i="6"/>
  <c r="N19" i="6"/>
  <c r="O19" i="6" s="1"/>
  <c r="O24" i="6" s="1"/>
  <c r="R19" i="6"/>
  <c r="S19" i="6" s="1"/>
  <c r="S24" i="6" s="1"/>
  <c r="J24" i="6"/>
  <c r="T22" i="6" l="1"/>
  <c r="N11" i="7"/>
  <c r="N43" i="6"/>
  <c r="N12" i="7"/>
  <c r="N48" i="6"/>
  <c r="T48" i="6" s="1"/>
  <c r="B11" i="7"/>
  <c r="T31" i="6"/>
  <c r="N24" i="6"/>
  <c r="R19" i="7"/>
  <c r="S19" i="7" s="1"/>
  <c r="H87" i="6"/>
  <c r="I109" i="6" s="1"/>
  <c r="J11" i="7"/>
  <c r="R11" i="7"/>
  <c r="S11" i="7" s="1"/>
  <c r="F11" i="7"/>
  <c r="T41" i="6"/>
  <c r="E80" i="6"/>
  <c r="C19" i="7"/>
  <c r="O19" i="7"/>
  <c r="K19" i="7"/>
  <c r="G19" i="7"/>
  <c r="F21" i="7"/>
  <c r="R20" i="7"/>
  <c r="S20" i="7" s="1"/>
  <c r="R21" i="7"/>
  <c r="S21" i="7" s="1"/>
  <c r="N100" i="6"/>
  <c r="J21" i="7" s="1"/>
  <c r="R22" i="7"/>
  <c r="S22" i="7" s="1"/>
  <c r="T105" i="6"/>
  <c r="F90" i="6"/>
  <c r="B19" i="7" s="1"/>
  <c r="K109" i="6"/>
  <c r="K114" i="6" s="1"/>
  <c r="F19" i="7"/>
  <c r="H19" i="7" s="1"/>
  <c r="H20" i="7" s="1"/>
  <c r="R100" i="6"/>
  <c r="N21" i="7" s="1"/>
  <c r="F95" i="6"/>
  <c r="B20" i="7" s="1"/>
  <c r="N95" i="6"/>
  <c r="R95" i="6"/>
  <c r="N20" i="7" s="1"/>
  <c r="N90" i="6"/>
  <c r="J19" i="7" s="1"/>
  <c r="L19" i="7" s="1"/>
  <c r="R90" i="6"/>
  <c r="V66" i="6"/>
  <c r="W71" i="6"/>
  <c r="T76" i="6"/>
  <c r="N17" i="7"/>
  <c r="J17" i="7"/>
  <c r="F17" i="7"/>
  <c r="B17" i="7"/>
  <c r="J16" i="7"/>
  <c r="B16" i="7"/>
  <c r="N16" i="7"/>
  <c r="F16" i="7"/>
  <c r="F66" i="6"/>
  <c r="F15" i="7"/>
  <c r="J15" i="7"/>
  <c r="N15" i="7"/>
  <c r="B15" i="7"/>
  <c r="O80" i="6"/>
  <c r="O113" i="6" s="1"/>
  <c r="R61" i="6"/>
  <c r="S80" i="6" s="1"/>
  <c r="S84" i="6" s="1"/>
  <c r="R14" i="7"/>
  <c r="S14" i="7" s="1"/>
  <c r="U61" i="6"/>
  <c r="J61" i="6"/>
  <c r="K80" i="6" s="1"/>
  <c r="K14" i="7"/>
  <c r="C14" i="7"/>
  <c r="O14" i="7"/>
  <c r="G14" i="7"/>
  <c r="F12" i="7"/>
  <c r="B12" i="7"/>
  <c r="J12" i="7"/>
  <c r="F10" i="7"/>
  <c r="B10" i="7"/>
  <c r="R38" i="6"/>
  <c r="N10" i="7" s="1"/>
  <c r="R12" i="7"/>
  <c r="T43" i="6"/>
  <c r="N38" i="6"/>
  <c r="J10" i="7" s="1"/>
  <c r="R9" i="7"/>
  <c r="S9" i="7" s="1"/>
  <c r="F9" i="7"/>
  <c r="K52" i="6"/>
  <c r="K55" i="6" s="1"/>
  <c r="K83" i="6" s="1"/>
  <c r="T17" i="6"/>
  <c r="F19" i="6"/>
  <c r="G19" i="6" s="1"/>
  <c r="T18" i="6" s="1"/>
  <c r="J6" i="7"/>
  <c r="N6" i="7"/>
  <c r="B6" i="7"/>
  <c r="E10" i="6"/>
  <c r="T12" i="6"/>
  <c r="F14" i="6"/>
  <c r="R14" i="6"/>
  <c r="J14" i="6"/>
  <c r="N14" i="6"/>
  <c r="F9" i="6"/>
  <c r="N9" i="6"/>
  <c r="O9" i="6" s="1"/>
  <c r="R9" i="6"/>
  <c r="S9" i="6" s="1"/>
  <c r="T7" i="6"/>
  <c r="G9" i="6"/>
  <c r="T36" i="6"/>
  <c r="F33" i="6"/>
  <c r="R33" i="6"/>
  <c r="N33" i="6"/>
  <c r="L87" i="6"/>
  <c r="M109" i="6" s="1"/>
  <c r="M80" i="6"/>
  <c r="M114" i="6"/>
  <c r="M111" i="6"/>
  <c r="M82" i="6"/>
  <c r="M115" i="6"/>
  <c r="M84" i="6"/>
  <c r="M56" i="6"/>
  <c r="M52" i="6"/>
  <c r="M54" i="6"/>
  <c r="M112" i="6"/>
  <c r="M83" i="6"/>
  <c r="T24" i="6"/>
  <c r="J19" i="6"/>
  <c r="J9" i="6"/>
  <c r="Q82" i="6"/>
  <c r="Q84" i="6"/>
  <c r="Q114" i="6"/>
  <c r="Q111" i="6"/>
  <c r="Q112" i="6"/>
  <c r="Q56" i="6"/>
  <c r="Q83" i="6"/>
  <c r="T8" i="6"/>
  <c r="U24" i="6"/>
  <c r="Q85" i="6"/>
  <c r="Q115" i="6"/>
  <c r="P58" i="6"/>
  <c r="Q20" i="7" l="1"/>
  <c r="T94" i="6"/>
  <c r="F6" i="7"/>
  <c r="K19" i="6"/>
  <c r="K24" i="6" s="1"/>
  <c r="F5" i="7"/>
  <c r="N5" i="7"/>
  <c r="B5" i="7"/>
  <c r="T13" i="6"/>
  <c r="J5" i="7"/>
  <c r="O28" i="6"/>
  <c r="O111" i="6" s="1"/>
  <c r="S52" i="6"/>
  <c r="S55" i="6" s="1"/>
  <c r="S83" i="6" s="1"/>
  <c r="H21" i="7"/>
  <c r="H22" i="7" s="1"/>
  <c r="T38" i="6"/>
  <c r="O52" i="6"/>
  <c r="O55" i="6" s="1"/>
  <c r="O83" i="6" s="1"/>
  <c r="T100" i="6"/>
  <c r="T95" i="6"/>
  <c r="J20" i="7"/>
  <c r="L20" i="7" s="1"/>
  <c r="L21" i="7" s="1"/>
  <c r="L22" i="7" s="1"/>
  <c r="S109" i="6"/>
  <c r="S114" i="6" s="1"/>
  <c r="N19" i="7"/>
  <c r="P19" i="7" s="1"/>
  <c r="P20" i="7" s="1"/>
  <c r="P21" i="7" s="1"/>
  <c r="P22" i="7" s="1"/>
  <c r="T90" i="6"/>
  <c r="O109" i="6"/>
  <c r="O114" i="6" s="1"/>
  <c r="Q19" i="7"/>
  <c r="R15" i="7"/>
  <c r="S15" i="7" s="1"/>
  <c r="R16" i="7"/>
  <c r="S16" i="7" s="1"/>
  <c r="R17" i="7"/>
  <c r="S17" i="7" s="1"/>
  <c r="S113" i="6"/>
  <c r="K113" i="6"/>
  <c r="K84" i="6"/>
  <c r="T61" i="6"/>
  <c r="Q14" i="7"/>
  <c r="O84" i="6"/>
  <c r="T65" i="6"/>
  <c r="T66" i="6"/>
  <c r="N14" i="7"/>
  <c r="J14" i="7"/>
  <c r="F14" i="7"/>
  <c r="B14" i="7"/>
  <c r="B7" i="7"/>
  <c r="J7" i="7"/>
  <c r="F7" i="7"/>
  <c r="N7" i="7"/>
  <c r="O9" i="7"/>
  <c r="G9" i="7"/>
  <c r="K9" i="7"/>
  <c r="Q9" i="7"/>
  <c r="B9" i="7"/>
  <c r="S12" i="7"/>
  <c r="R10" i="7"/>
  <c r="S10" i="7" s="1"/>
  <c r="N9" i="7"/>
  <c r="J9" i="7"/>
  <c r="K112" i="6"/>
  <c r="C9" i="7"/>
  <c r="R7" i="7"/>
  <c r="S7" i="7" s="1"/>
  <c r="R6" i="7"/>
  <c r="S6" i="7" s="1"/>
  <c r="S28" i="6"/>
  <c r="S82" i="6" s="1"/>
  <c r="T14" i="6"/>
  <c r="O4" i="7"/>
  <c r="K4" i="7"/>
  <c r="G4" i="7"/>
  <c r="C4" i="7"/>
  <c r="R5" i="7"/>
  <c r="J4" i="7"/>
  <c r="L4" i="7" s="1"/>
  <c r="B4" i="7"/>
  <c r="D4" i="7" s="1"/>
  <c r="D5" i="7" s="1"/>
  <c r="D6" i="7" s="1"/>
  <c r="N4" i="7"/>
  <c r="P4" i="7" s="1"/>
  <c r="Q4" i="7"/>
  <c r="R4" i="7"/>
  <c r="S4" i="7" s="1"/>
  <c r="K9" i="6"/>
  <c r="F4" i="7" s="1"/>
  <c r="H4" i="7" s="1"/>
  <c r="T33" i="6"/>
  <c r="T19" i="6"/>
  <c r="T9" i="6"/>
  <c r="P87" i="6"/>
  <c r="Q109" i="6" s="1"/>
  <c r="Q80" i="6"/>
  <c r="Q21" i="7" l="1"/>
  <c r="T99" i="6"/>
  <c r="O112" i="6"/>
  <c r="O115" i="6" s="1"/>
  <c r="L5" i="7"/>
  <c r="L6" i="7" s="1"/>
  <c r="H5" i="7"/>
  <c r="H6" i="7" s="1"/>
  <c r="P5" i="7"/>
  <c r="P6" i="7" s="1"/>
  <c r="S85" i="6"/>
  <c r="S112" i="6"/>
  <c r="O20" i="7"/>
  <c r="G20" i="7"/>
  <c r="K20" i="7"/>
  <c r="Q15" i="7"/>
  <c r="C20" i="7"/>
  <c r="T70" i="6"/>
  <c r="G15" i="7"/>
  <c r="C15" i="7"/>
  <c r="O15" i="7"/>
  <c r="K15" i="7"/>
  <c r="L7" i="7"/>
  <c r="L9" i="7" s="1"/>
  <c r="L10" i="7" s="1"/>
  <c r="L11" i="7" s="1"/>
  <c r="L12" i="7" s="1"/>
  <c r="L14" i="7" s="1"/>
  <c r="L15" i="7" s="1"/>
  <c r="L16" i="7" s="1"/>
  <c r="L17" i="7" s="1"/>
  <c r="P7" i="7"/>
  <c r="P9" i="7" s="1"/>
  <c r="P10" i="7" s="1"/>
  <c r="P11" i="7" s="1"/>
  <c r="P12" i="7" s="1"/>
  <c r="P14" i="7" s="1"/>
  <c r="P15" i="7" s="1"/>
  <c r="P16" i="7" s="1"/>
  <c r="P17" i="7" s="1"/>
  <c r="D7" i="7"/>
  <c r="D9" i="7" s="1"/>
  <c r="D10" i="7" s="1"/>
  <c r="D11" i="7" s="1"/>
  <c r="D12" i="7" s="1"/>
  <c r="D14" i="7" s="1"/>
  <c r="D15" i="7" s="1"/>
  <c r="D16" i="7" s="1"/>
  <c r="D17" i="7" s="1"/>
  <c r="D19" i="7" s="1"/>
  <c r="D20" i="7" s="1"/>
  <c r="D21" i="7" s="1"/>
  <c r="D22" i="7" s="1"/>
  <c r="H7" i="7"/>
  <c r="H9" i="7" s="1"/>
  <c r="H10" i="7" s="1"/>
  <c r="H11" i="7" s="1"/>
  <c r="H12" i="7" s="1"/>
  <c r="H14" i="7" s="1"/>
  <c r="H15" i="7" s="1"/>
  <c r="H16" i="7" s="1"/>
  <c r="H17" i="7" s="1"/>
  <c r="O10" i="7"/>
  <c r="G10" i="7"/>
  <c r="K10" i="7"/>
  <c r="C10" i="7"/>
  <c r="Q10" i="7"/>
  <c r="Q5" i="7"/>
  <c r="O82" i="6"/>
  <c r="O85" i="6" s="1"/>
  <c r="O54" i="6"/>
  <c r="O56" i="6" s="1"/>
  <c r="S111" i="6"/>
  <c r="S54" i="6"/>
  <c r="S56" i="6" s="1"/>
  <c r="S5" i="7"/>
  <c r="O5" i="7"/>
  <c r="K5" i="7"/>
  <c r="G5" i="7"/>
  <c r="C5" i="7"/>
  <c r="K28" i="6"/>
  <c r="K82" i="6" s="1"/>
  <c r="K85" i="6" s="1"/>
  <c r="Q22" i="7" l="1"/>
  <c r="T104" i="6"/>
  <c r="S115" i="6"/>
  <c r="G109" i="6"/>
  <c r="G114" i="6" s="1"/>
  <c r="O21" i="7"/>
  <c r="G21" i="7"/>
  <c r="K21" i="7"/>
  <c r="Q16" i="7"/>
  <c r="C21" i="7"/>
  <c r="T75" i="6"/>
  <c r="K16" i="7"/>
  <c r="G16" i="7"/>
  <c r="O16" i="7"/>
  <c r="C16" i="7"/>
  <c r="O11" i="7"/>
  <c r="C11" i="7"/>
  <c r="K11" i="7"/>
  <c r="G11" i="7"/>
  <c r="Q11" i="7"/>
  <c r="Q6" i="7"/>
  <c r="K54" i="6"/>
  <c r="K56" i="6" s="1"/>
  <c r="K111" i="6"/>
  <c r="K115" i="6" s="1"/>
  <c r="O6" i="7"/>
  <c r="K6" i="7"/>
  <c r="G6" i="7"/>
  <c r="C6" i="7"/>
  <c r="O22" i="7" l="1"/>
  <c r="K22" i="7"/>
  <c r="G22" i="7"/>
  <c r="Q17" i="7"/>
  <c r="C22" i="7"/>
  <c r="G80" i="6"/>
  <c r="C17" i="7"/>
  <c r="O17" i="7"/>
  <c r="G17" i="7"/>
  <c r="K17" i="7"/>
  <c r="O12" i="7"/>
  <c r="K12" i="7"/>
  <c r="G12" i="7"/>
  <c r="C12" i="7"/>
  <c r="G52" i="6"/>
  <c r="G55" i="6" s="1"/>
  <c r="Q12" i="7"/>
  <c r="Q7" i="7"/>
  <c r="O7" i="7"/>
  <c r="K7" i="7"/>
  <c r="G7" i="7"/>
  <c r="C7" i="7"/>
  <c r="G28" i="6"/>
  <c r="G84" i="6" l="1"/>
  <c r="G113" i="6"/>
  <c r="G112" i="6"/>
  <c r="G83" i="6"/>
  <c r="G54" i="6"/>
  <c r="G56" i="6" s="1"/>
  <c r="G82" i="6"/>
  <c r="G111" i="6"/>
  <c r="G115" i="6" l="1"/>
  <c r="G85" i="6"/>
</calcChain>
</file>

<file path=xl/sharedStrings.xml><?xml version="1.0" encoding="utf-8"?>
<sst xmlns="http://schemas.openxmlformats.org/spreadsheetml/2006/main" count="228" uniqueCount="21">
  <si>
    <t>Total</t>
  </si>
  <si>
    <t>Kontrol</t>
  </si>
  <si>
    <t>WinHand</t>
  </si>
  <si>
    <t>Win/Lose</t>
  </si>
  <si>
    <t>East Round</t>
  </si>
  <si>
    <t>East Round - Result</t>
  </si>
  <si>
    <t>Zero</t>
  </si>
  <si>
    <t>South Round</t>
  </si>
  <si>
    <t>South Round - Result</t>
  </si>
  <si>
    <t>East</t>
  </si>
  <si>
    <t>South</t>
  </si>
  <si>
    <t>West Round</t>
  </si>
  <si>
    <t>West Round - Result</t>
  </si>
  <si>
    <t>West</t>
  </si>
  <si>
    <t>North</t>
  </si>
  <si>
    <t>North Round</t>
  </si>
  <si>
    <t>North Round - Result</t>
  </si>
  <si>
    <t>Mahjong ScoreCard</t>
  </si>
  <si>
    <t>Antal vinde:</t>
  </si>
  <si>
    <t>Dato:</t>
  </si>
  <si>
    <t>Klokkeslæt: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</si>
</sst>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Verdana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i/>
      <sz val="2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sz val="11"/>
      <color rgb="FFFF0000"/>
      <name val="Times New Roman"/>
      <family val="1"/>
    </font>
    <font>
      <sz val="8"/>
      <color rgb="FF000000"/>
      <name val="Tahoma"/>
      <family val="2"/>
    </font>
    <font>
      <b/>
      <sz val="28"/>
      <color rgb="FFFF0000"/>
      <name val="Mahjong"/>
    </font>
    <font>
      <sz val="20"/>
      <name val="Mahjong"/>
    </font>
    <font>
      <b/>
      <sz val="18"/>
      <color rgb="FFFF0000"/>
      <name val="Mahjong"/>
    </font>
    <font>
      <b/>
      <sz val="16"/>
      <color theme="1"/>
      <name val="Times New Roman"/>
      <family val="1"/>
    </font>
    <font>
      <b/>
      <sz val="18"/>
      <color rgb="FFFF0000"/>
      <name val="Times New Roman"/>
      <family val="1"/>
    </font>
    <font>
      <sz val="20"/>
      <name val="Times New Roman"/>
      <family val="1"/>
    </font>
    <font>
      <sz val="18"/>
      <name val="Mahjong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9"/>
      <color theme="1"/>
      <name val="Times New Roman"/>
      <family val="1"/>
    </font>
    <font>
      <sz val="24"/>
      <color theme="1"/>
      <name val="Ein Schwein"/>
    </font>
    <font>
      <sz val="22"/>
      <color theme="1"/>
      <name val="Komedy Kritters"/>
    </font>
    <font>
      <b/>
      <sz val="16"/>
      <color rgb="FFFF0000"/>
      <name val="Times New Roman"/>
      <family val="1"/>
    </font>
    <font>
      <b/>
      <sz val="20"/>
      <color rgb="FFFF0000"/>
      <name val="Ein Schwein"/>
    </font>
    <font>
      <b/>
      <sz val="20"/>
      <color rgb="FFFF0000"/>
      <name val="Komedy Kritters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1034A"/>
        <bgColor indexed="64"/>
      </patternFill>
    </fill>
    <fill>
      <patternFill patternType="solid">
        <fgColor rgb="FFC70582"/>
        <bgColor indexed="64"/>
      </patternFill>
    </fill>
    <fill>
      <patternFill patternType="solid">
        <fgColor rgb="FFFB47BB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DADE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1" fillId="2" borderId="1" xfId="0" applyFont="1" applyFill="1" applyBorder="1"/>
    <xf numFmtId="0" fontId="2" fillId="0" borderId="13" xfId="0" applyFont="1" applyFill="1" applyBorder="1"/>
    <xf numFmtId="0" fontId="5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8" fillId="3" borderId="2" xfId="0" applyFont="1" applyFill="1" applyBorder="1" applyAlignment="1" applyProtection="1">
      <protection locked="0"/>
    </xf>
    <xf numFmtId="0" fontId="10" fillId="0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/>
    <xf numFmtId="0" fontId="12" fillId="0" borderId="0" xfId="0" applyFont="1" applyBorder="1"/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12" xfId="0" applyFont="1" applyBorder="1"/>
    <xf numFmtId="0" fontId="12" fillId="0" borderId="0" xfId="0" applyFont="1"/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2" fillId="0" borderId="0" xfId="0" applyFont="1" applyFill="1" applyBorder="1"/>
    <xf numFmtId="0" fontId="6" fillId="0" borderId="11" xfId="0" applyFont="1" applyBorder="1" applyAlignment="1" applyProtection="1">
      <alignment horizontal="center" vertical="center" textRotation="90"/>
      <protection locked="0"/>
    </xf>
    <xf numFmtId="0" fontId="5" fillId="0" borderId="11" xfId="0" applyFont="1" applyBorder="1" applyAlignment="1">
      <alignment horizontal="center" vertical="center" textRotation="90"/>
    </xf>
    <xf numFmtId="0" fontId="1" fillId="2" borderId="4" xfId="0" applyFont="1" applyFill="1" applyBorder="1"/>
    <xf numFmtId="0" fontId="5" fillId="0" borderId="16" xfId="0" applyFont="1" applyBorder="1" applyAlignment="1">
      <alignment horizontal="center" vertical="center" textRotation="90"/>
    </xf>
    <xf numFmtId="0" fontId="11" fillId="4" borderId="13" xfId="0" applyFont="1" applyFill="1" applyBorder="1"/>
    <xf numFmtId="0" fontId="11" fillId="4" borderId="14" xfId="0" applyFont="1" applyFill="1" applyBorder="1"/>
    <xf numFmtId="0" fontId="11" fillId="4" borderId="15" xfId="0" applyNumberFormat="1" applyFont="1" applyFill="1" applyBorder="1" applyAlignment="1">
      <alignment horizontal="center"/>
    </xf>
    <xf numFmtId="0" fontId="11" fillId="4" borderId="14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1" fillId="4" borderId="15" xfId="0" applyNumberFormat="1" applyFont="1" applyFill="1" applyBorder="1" applyAlignment="1">
      <alignment horizontal="right"/>
    </xf>
    <xf numFmtId="0" fontId="11" fillId="4" borderId="1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3" fillId="4" borderId="13" xfId="0" applyFont="1" applyFill="1" applyBorder="1"/>
    <xf numFmtId="0" fontId="13" fillId="4" borderId="14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right"/>
    </xf>
    <xf numFmtId="0" fontId="1" fillId="2" borderId="5" xfId="0" applyFont="1" applyFill="1" applyBorder="1"/>
    <xf numFmtId="0" fontId="11" fillId="4" borderId="14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right"/>
    </xf>
    <xf numFmtId="0" fontId="11" fillId="4" borderId="15" xfId="0" applyFont="1" applyFill="1" applyBorder="1"/>
    <xf numFmtId="0" fontId="1" fillId="0" borderId="0" xfId="0" applyFont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21" fillId="0" borderId="21" xfId="0" applyFont="1" applyFill="1" applyBorder="1" applyAlignment="1">
      <alignment horizontal="center" vertical="center"/>
    </xf>
    <xf numFmtId="0" fontId="23" fillId="0" borderId="22" xfId="0" quotePrefix="1" applyFont="1" applyBorder="1" applyAlignment="1">
      <alignment horizont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3" fillId="0" borderId="25" xfId="0" quotePrefix="1" applyFont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23" fillId="0" borderId="34" xfId="0" quotePrefix="1" applyFont="1" applyBorder="1" applyAlignment="1">
      <alignment horizontal="center"/>
    </xf>
    <xf numFmtId="0" fontId="21" fillId="0" borderId="17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2" fillId="0" borderId="35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0" fontId="22" fillId="0" borderId="27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7" fillId="0" borderId="19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4" fillId="0" borderId="35" xfId="0" applyFont="1" applyBorder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28" fillId="0" borderId="37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/>
    </xf>
    <xf numFmtId="0" fontId="24" fillId="0" borderId="27" xfId="0" applyFont="1" applyBorder="1" applyAlignment="1">
      <alignment vertical="center"/>
    </xf>
    <xf numFmtId="0" fontId="29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1" fillId="0" borderId="38" xfId="0" applyFont="1" applyBorder="1"/>
    <xf numFmtId="0" fontId="1" fillId="0" borderId="0" xfId="0" applyFont="1" applyFill="1"/>
    <xf numFmtId="0" fontId="6" fillId="5" borderId="4" xfId="0" applyFont="1" applyFill="1" applyBorder="1" applyAlignment="1">
      <alignment horizontal="center" vertical="center" textRotation="90"/>
    </xf>
    <xf numFmtId="0" fontId="6" fillId="5" borderId="5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3" fillId="4" borderId="13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 vertical="center" textRotation="90"/>
    </xf>
    <xf numFmtId="0" fontId="6" fillId="6" borderId="5" xfId="0" applyFont="1" applyFill="1" applyBorder="1" applyAlignment="1">
      <alignment horizontal="center" vertical="center" textRotation="90"/>
    </xf>
    <xf numFmtId="0" fontId="6" fillId="6" borderId="6" xfId="0" applyFont="1" applyFill="1" applyBorder="1" applyAlignment="1">
      <alignment horizontal="center" vertical="center" textRotation="90"/>
    </xf>
    <xf numFmtId="0" fontId="6" fillId="9" borderId="4" xfId="0" applyFont="1" applyFill="1" applyBorder="1" applyAlignment="1">
      <alignment horizontal="center" vertical="center" textRotation="90"/>
    </xf>
    <xf numFmtId="0" fontId="6" fillId="9" borderId="5" xfId="0" applyFont="1" applyFill="1" applyBorder="1" applyAlignment="1">
      <alignment horizontal="center" vertical="center" textRotation="90"/>
    </xf>
    <xf numFmtId="0" fontId="6" fillId="9" borderId="6" xfId="0" applyFont="1" applyFill="1" applyBorder="1" applyAlignment="1">
      <alignment horizontal="center" vertical="center" textRotation="90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 textRotation="90"/>
    </xf>
    <xf numFmtId="0" fontId="6" fillId="7" borderId="5" xfId="0" applyFont="1" applyFill="1" applyBorder="1" applyAlignment="1">
      <alignment horizontal="center" vertical="center" textRotation="90"/>
    </xf>
    <xf numFmtId="0" fontId="6" fillId="7" borderId="6" xfId="0" applyFont="1" applyFill="1" applyBorder="1" applyAlignment="1">
      <alignment horizontal="center" vertical="center" textRotation="90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8" lockText="1" noThreeD="1"/>
</file>

<file path=xl/ctrlProps/ctrlProp10.xml><?xml version="1.0" encoding="utf-8"?>
<formControlPr xmlns="http://schemas.microsoft.com/office/spreadsheetml/2009/9/main" objectType="CheckBox" fmlaLink="$Q$18" lockText="1" noThreeD="1"/>
</file>

<file path=xl/ctrlProps/ctrlProp11.xml><?xml version="1.0" encoding="utf-8"?>
<formControlPr xmlns="http://schemas.microsoft.com/office/spreadsheetml/2009/9/main" objectType="CheckBox" fmlaLink="$E$23" lockText="1" noThreeD="1"/>
</file>

<file path=xl/ctrlProps/ctrlProp12.xml><?xml version="1.0" encoding="utf-8"?>
<formControlPr xmlns="http://schemas.microsoft.com/office/spreadsheetml/2009/9/main" objectType="CheckBox" fmlaLink="$I$23" lockText="1" noThreeD="1"/>
</file>

<file path=xl/ctrlProps/ctrlProp13.xml><?xml version="1.0" encoding="utf-8"?>
<formControlPr xmlns="http://schemas.microsoft.com/office/spreadsheetml/2009/9/main" objectType="CheckBox" fmlaLink="$M$23" lockText="1" noThreeD="1"/>
</file>

<file path=xl/ctrlProps/ctrlProp14.xml><?xml version="1.0" encoding="utf-8"?>
<formControlPr xmlns="http://schemas.microsoft.com/office/spreadsheetml/2009/9/main" objectType="CheckBox" fmlaLink="$Q$23" lockText="1" noThreeD="1"/>
</file>

<file path=xl/ctrlProps/ctrlProp15.xml><?xml version="1.0" encoding="utf-8"?>
<formControlPr xmlns="http://schemas.microsoft.com/office/spreadsheetml/2009/9/main" objectType="CheckBox" fmlaLink="$C$10" lockText="1" noThreeD="1"/>
</file>

<file path=xl/ctrlProps/ctrlProp16.xml><?xml version="1.0" encoding="utf-8"?>
<formControlPr xmlns="http://schemas.microsoft.com/office/spreadsheetml/2009/9/main" objectType="CheckBox" fmlaLink="$C$15" lockText="1" noThreeD="1"/>
</file>

<file path=xl/ctrlProps/ctrlProp17.xml><?xml version="1.0" encoding="utf-8"?>
<formControlPr xmlns="http://schemas.microsoft.com/office/spreadsheetml/2009/9/main" objectType="CheckBox" fmlaLink="$C$20" lockText="1" noThreeD="1"/>
</file>

<file path=xl/ctrlProps/ctrlProp18.xml><?xml version="1.0" encoding="utf-8"?>
<formControlPr xmlns="http://schemas.microsoft.com/office/spreadsheetml/2009/9/main" objectType="CheckBox" fmlaLink="$C$25" lockText="1" noThreeD="1"/>
</file>

<file path=xl/ctrlProps/ctrlProp19.xml><?xml version="1.0" encoding="utf-8"?>
<formControlPr xmlns="http://schemas.microsoft.com/office/spreadsheetml/2009/9/main" objectType="CheckBox" fmlaLink="$E$13" lockText="1" noThreeD="1"/>
</file>

<file path=xl/ctrlProps/ctrlProp2.xml><?xml version="1.0" encoding="utf-8"?>
<formControlPr xmlns="http://schemas.microsoft.com/office/spreadsheetml/2009/9/main" objectType="CheckBox" fmlaLink="$I$8" lockText="1" noThreeD="1"/>
</file>

<file path=xl/ctrlProps/ctrlProp20.xml><?xml version="1.0" encoding="utf-8"?>
<formControlPr xmlns="http://schemas.microsoft.com/office/spreadsheetml/2009/9/main" objectType="CheckBox" fmlaLink="$E$18" lockText="1" noThreeD="1"/>
</file>

<file path=xl/ctrlProps/ctrlProp21.xml><?xml version="1.0" encoding="utf-8"?>
<formControlPr xmlns="http://schemas.microsoft.com/office/spreadsheetml/2009/9/main" objectType="CheckBox" fmlaLink="$E$32" lockText="1" noThreeD="1"/>
</file>

<file path=xl/ctrlProps/ctrlProp22.xml><?xml version="1.0" encoding="utf-8"?>
<formControlPr xmlns="http://schemas.microsoft.com/office/spreadsheetml/2009/9/main" objectType="CheckBox" fmlaLink="$I$32" lockText="1" noThreeD="1"/>
</file>

<file path=xl/ctrlProps/ctrlProp23.xml><?xml version="1.0" encoding="utf-8"?>
<formControlPr xmlns="http://schemas.microsoft.com/office/spreadsheetml/2009/9/main" objectType="CheckBox" fmlaLink="$M$32" lockText="1" noThreeD="1"/>
</file>

<file path=xl/ctrlProps/ctrlProp24.xml><?xml version="1.0" encoding="utf-8"?>
<formControlPr xmlns="http://schemas.microsoft.com/office/spreadsheetml/2009/9/main" objectType="CheckBox" fmlaLink="$Q$32" lockText="1" noThreeD="1"/>
</file>

<file path=xl/ctrlProps/ctrlProp25.xml><?xml version="1.0" encoding="utf-8"?>
<formControlPr xmlns="http://schemas.microsoft.com/office/spreadsheetml/2009/9/main" objectType="CheckBox" fmlaLink="$I$37" lockText="1" noThreeD="1"/>
</file>

<file path=xl/ctrlProps/ctrlProp26.xml><?xml version="1.0" encoding="utf-8"?>
<formControlPr xmlns="http://schemas.microsoft.com/office/spreadsheetml/2009/9/main" objectType="CheckBox" fmlaLink="$M$37" lockText="1" noThreeD="1"/>
</file>

<file path=xl/ctrlProps/ctrlProp27.xml><?xml version="1.0" encoding="utf-8"?>
<formControlPr xmlns="http://schemas.microsoft.com/office/spreadsheetml/2009/9/main" objectType="CheckBox" fmlaLink="$Q$37" lockText="1" noThreeD="1"/>
</file>

<file path=xl/ctrlProps/ctrlProp28.xml><?xml version="1.0" encoding="utf-8"?>
<formControlPr xmlns="http://schemas.microsoft.com/office/spreadsheetml/2009/9/main" objectType="CheckBox" fmlaLink="$I$42" lockText="1" noThreeD="1"/>
</file>

<file path=xl/ctrlProps/ctrlProp29.xml><?xml version="1.0" encoding="utf-8"?>
<formControlPr xmlns="http://schemas.microsoft.com/office/spreadsheetml/2009/9/main" objectType="CheckBox" fmlaLink="$M$42" lockText="1" noThreeD="1"/>
</file>

<file path=xl/ctrlProps/ctrlProp3.xml><?xml version="1.0" encoding="utf-8"?>
<formControlPr xmlns="http://schemas.microsoft.com/office/spreadsheetml/2009/9/main" objectType="CheckBox" fmlaLink="$M$8" lockText="1" noThreeD="1"/>
</file>

<file path=xl/ctrlProps/ctrlProp30.xml><?xml version="1.0" encoding="utf-8"?>
<formControlPr xmlns="http://schemas.microsoft.com/office/spreadsheetml/2009/9/main" objectType="CheckBox" fmlaLink="$Q$42" lockText="1" noThreeD="1"/>
</file>

<file path=xl/ctrlProps/ctrlProp31.xml><?xml version="1.0" encoding="utf-8"?>
<formControlPr xmlns="http://schemas.microsoft.com/office/spreadsheetml/2009/9/main" objectType="CheckBox" fmlaLink="$I$47" lockText="1" noThreeD="1"/>
</file>

<file path=xl/ctrlProps/ctrlProp32.xml><?xml version="1.0" encoding="utf-8"?>
<formControlPr xmlns="http://schemas.microsoft.com/office/spreadsheetml/2009/9/main" objectType="CheckBox" fmlaLink="$M$47" lockText="1" noThreeD="1"/>
</file>

<file path=xl/ctrlProps/ctrlProp33.xml><?xml version="1.0" encoding="utf-8"?>
<formControlPr xmlns="http://schemas.microsoft.com/office/spreadsheetml/2009/9/main" objectType="CheckBox" fmlaLink="$Q$47" lockText="1" noThreeD="1"/>
</file>

<file path=xl/ctrlProps/ctrlProp34.xml><?xml version="1.0" encoding="utf-8"?>
<formControlPr xmlns="http://schemas.microsoft.com/office/spreadsheetml/2009/9/main" objectType="CheckBox" fmlaLink="$C$34" lockText="1" noThreeD="1"/>
</file>

<file path=xl/ctrlProps/ctrlProp35.xml><?xml version="1.0" encoding="utf-8"?>
<formControlPr xmlns="http://schemas.microsoft.com/office/spreadsheetml/2009/9/main" objectType="CheckBox" fmlaLink="$C$39" lockText="1" noThreeD="1"/>
</file>

<file path=xl/ctrlProps/ctrlProp36.xml><?xml version="1.0" encoding="utf-8"?>
<formControlPr xmlns="http://schemas.microsoft.com/office/spreadsheetml/2009/9/main" objectType="CheckBox" fmlaLink="$C$44" lockText="1" noThreeD="1"/>
</file>

<file path=xl/ctrlProps/ctrlProp37.xml><?xml version="1.0" encoding="utf-8"?>
<formControlPr xmlns="http://schemas.microsoft.com/office/spreadsheetml/2009/9/main" objectType="CheckBox" fmlaLink="$C$49" lockText="1" noThreeD="1"/>
</file>

<file path=xl/ctrlProps/ctrlProp38.xml><?xml version="1.0" encoding="utf-8"?>
<formControlPr xmlns="http://schemas.microsoft.com/office/spreadsheetml/2009/9/main" objectType="CheckBox" fmlaLink="$E$37" lockText="1" noThreeD="1"/>
</file>

<file path=xl/ctrlProps/ctrlProp39.xml><?xml version="1.0" encoding="utf-8"?>
<formControlPr xmlns="http://schemas.microsoft.com/office/spreadsheetml/2009/9/main" objectType="CheckBox" fmlaLink="$E$42" lockText="1" noThreeD="1"/>
</file>

<file path=xl/ctrlProps/ctrlProp4.xml><?xml version="1.0" encoding="utf-8"?>
<formControlPr xmlns="http://schemas.microsoft.com/office/spreadsheetml/2009/9/main" objectType="CheckBox" fmlaLink="$Q$8" lockText="1" noThreeD="1"/>
</file>

<file path=xl/ctrlProps/ctrlProp40.xml><?xml version="1.0" encoding="utf-8"?>
<formControlPr xmlns="http://schemas.microsoft.com/office/spreadsheetml/2009/9/main" objectType="CheckBox" fmlaLink="$E$47" lockText="1" noThreeD="1"/>
</file>

<file path=xl/ctrlProps/ctrlProp41.xml><?xml version="1.0" encoding="utf-8"?>
<formControlPr xmlns="http://schemas.microsoft.com/office/spreadsheetml/2009/9/main" objectType="CheckBox" fmlaLink="$E$60" lockText="1" noThreeD="1"/>
</file>

<file path=xl/ctrlProps/ctrlProp42.xml><?xml version="1.0" encoding="utf-8"?>
<formControlPr xmlns="http://schemas.microsoft.com/office/spreadsheetml/2009/9/main" objectType="CheckBox" fmlaLink="$I$60" lockText="1" noThreeD="1"/>
</file>

<file path=xl/ctrlProps/ctrlProp43.xml><?xml version="1.0" encoding="utf-8"?>
<formControlPr xmlns="http://schemas.microsoft.com/office/spreadsheetml/2009/9/main" objectType="CheckBox" fmlaLink="$M$60" lockText="1" noThreeD="1"/>
</file>

<file path=xl/ctrlProps/ctrlProp44.xml><?xml version="1.0" encoding="utf-8"?>
<formControlPr xmlns="http://schemas.microsoft.com/office/spreadsheetml/2009/9/main" objectType="CheckBox" fmlaLink="$Q$60" lockText="1" noThreeD="1"/>
</file>

<file path=xl/ctrlProps/ctrlProp45.xml><?xml version="1.0" encoding="utf-8"?>
<formControlPr xmlns="http://schemas.microsoft.com/office/spreadsheetml/2009/9/main" objectType="CheckBox" fmlaLink="$I$65" lockText="1" noThreeD="1"/>
</file>

<file path=xl/ctrlProps/ctrlProp46.xml><?xml version="1.0" encoding="utf-8"?>
<formControlPr xmlns="http://schemas.microsoft.com/office/spreadsheetml/2009/9/main" objectType="CheckBox" fmlaLink="$M$65" lockText="1" noThreeD="1"/>
</file>

<file path=xl/ctrlProps/ctrlProp47.xml><?xml version="1.0" encoding="utf-8"?>
<formControlPr xmlns="http://schemas.microsoft.com/office/spreadsheetml/2009/9/main" objectType="CheckBox" fmlaLink="$Q$65" lockText="1" noThreeD="1"/>
</file>

<file path=xl/ctrlProps/ctrlProp48.xml><?xml version="1.0" encoding="utf-8"?>
<formControlPr xmlns="http://schemas.microsoft.com/office/spreadsheetml/2009/9/main" objectType="CheckBox" fmlaLink="$I$70" lockText="1" noThreeD="1"/>
</file>

<file path=xl/ctrlProps/ctrlProp49.xml><?xml version="1.0" encoding="utf-8"?>
<formControlPr xmlns="http://schemas.microsoft.com/office/spreadsheetml/2009/9/main" objectType="CheckBox" fmlaLink="$M$70" lockText="1" noThreeD="1"/>
</file>

<file path=xl/ctrlProps/ctrlProp5.xml><?xml version="1.0" encoding="utf-8"?>
<formControlPr xmlns="http://schemas.microsoft.com/office/spreadsheetml/2009/9/main" objectType="CheckBox" fmlaLink="$M13" lockText="1" noThreeD="1"/>
</file>

<file path=xl/ctrlProps/ctrlProp50.xml><?xml version="1.0" encoding="utf-8"?>
<formControlPr xmlns="http://schemas.microsoft.com/office/spreadsheetml/2009/9/main" objectType="CheckBox" fmlaLink="$Q$70" lockText="1" noThreeD="1"/>
</file>

<file path=xl/ctrlProps/ctrlProp51.xml><?xml version="1.0" encoding="utf-8"?>
<formControlPr xmlns="http://schemas.microsoft.com/office/spreadsheetml/2009/9/main" objectType="CheckBox" fmlaLink="$I$75" lockText="1" noThreeD="1"/>
</file>

<file path=xl/ctrlProps/ctrlProp52.xml><?xml version="1.0" encoding="utf-8"?>
<formControlPr xmlns="http://schemas.microsoft.com/office/spreadsheetml/2009/9/main" objectType="CheckBox" fmlaLink="$M$75" lockText="1" noThreeD="1"/>
</file>

<file path=xl/ctrlProps/ctrlProp53.xml><?xml version="1.0" encoding="utf-8"?>
<formControlPr xmlns="http://schemas.microsoft.com/office/spreadsheetml/2009/9/main" objectType="CheckBox" fmlaLink="$Q$75" lockText="1" noThreeD="1"/>
</file>

<file path=xl/ctrlProps/ctrlProp54.xml><?xml version="1.0" encoding="utf-8"?>
<formControlPr xmlns="http://schemas.microsoft.com/office/spreadsheetml/2009/9/main" objectType="CheckBox" fmlaLink="$C$62" lockText="1" noThreeD="1"/>
</file>

<file path=xl/ctrlProps/ctrlProp55.xml><?xml version="1.0" encoding="utf-8"?>
<formControlPr xmlns="http://schemas.microsoft.com/office/spreadsheetml/2009/9/main" objectType="CheckBox" fmlaLink="$C$67" lockText="1" noThreeD="1"/>
</file>

<file path=xl/ctrlProps/ctrlProp56.xml><?xml version="1.0" encoding="utf-8"?>
<formControlPr xmlns="http://schemas.microsoft.com/office/spreadsheetml/2009/9/main" objectType="CheckBox" fmlaLink="$C$72" lockText="1" noThreeD="1"/>
</file>

<file path=xl/ctrlProps/ctrlProp57.xml><?xml version="1.0" encoding="utf-8"?>
<formControlPr xmlns="http://schemas.microsoft.com/office/spreadsheetml/2009/9/main" objectType="CheckBox" fmlaLink="$C$77" lockText="1" noThreeD="1"/>
</file>

<file path=xl/ctrlProps/ctrlProp58.xml><?xml version="1.0" encoding="utf-8"?>
<formControlPr xmlns="http://schemas.microsoft.com/office/spreadsheetml/2009/9/main" objectType="CheckBox" fmlaLink="$E$65" lockText="1" noThreeD="1"/>
</file>

<file path=xl/ctrlProps/ctrlProp59.xml><?xml version="1.0" encoding="utf-8"?>
<formControlPr xmlns="http://schemas.microsoft.com/office/spreadsheetml/2009/9/main" objectType="CheckBox" fmlaLink="$E$70" lockText="1" noThreeD="1"/>
</file>

<file path=xl/ctrlProps/ctrlProp6.xml><?xml version="1.0" encoding="utf-8"?>
<formControlPr xmlns="http://schemas.microsoft.com/office/spreadsheetml/2009/9/main" objectType="CheckBox" fmlaLink="$Q13" lockText="1" noThreeD="1"/>
</file>

<file path=xl/ctrlProps/ctrlProp60.xml><?xml version="1.0" encoding="utf-8"?>
<formControlPr xmlns="http://schemas.microsoft.com/office/spreadsheetml/2009/9/main" objectType="CheckBox" fmlaLink="$E$75" lockText="1" noThreeD="1"/>
</file>

<file path=xl/ctrlProps/ctrlProp61.xml><?xml version="1.0" encoding="utf-8"?>
<formControlPr xmlns="http://schemas.microsoft.com/office/spreadsheetml/2009/9/main" objectType="CheckBox" fmlaLink="$E$89" lockText="1" noThreeD="1"/>
</file>

<file path=xl/ctrlProps/ctrlProp62.xml><?xml version="1.0" encoding="utf-8"?>
<formControlPr xmlns="http://schemas.microsoft.com/office/spreadsheetml/2009/9/main" objectType="CheckBox" fmlaLink="$I$89" lockText="1" noThreeD="1"/>
</file>

<file path=xl/ctrlProps/ctrlProp63.xml><?xml version="1.0" encoding="utf-8"?>
<formControlPr xmlns="http://schemas.microsoft.com/office/spreadsheetml/2009/9/main" objectType="CheckBox" fmlaLink="$M$89" lockText="1" noThreeD="1"/>
</file>

<file path=xl/ctrlProps/ctrlProp64.xml><?xml version="1.0" encoding="utf-8"?>
<formControlPr xmlns="http://schemas.microsoft.com/office/spreadsheetml/2009/9/main" objectType="CheckBox" fmlaLink="$Q$89" lockText="1" noThreeD="1"/>
</file>

<file path=xl/ctrlProps/ctrlProp65.xml><?xml version="1.0" encoding="utf-8"?>
<formControlPr xmlns="http://schemas.microsoft.com/office/spreadsheetml/2009/9/main" objectType="CheckBox" fmlaLink="$I$94" lockText="1" noThreeD="1"/>
</file>

<file path=xl/ctrlProps/ctrlProp66.xml><?xml version="1.0" encoding="utf-8"?>
<formControlPr xmlns="http://schemas.microsoft.com/office/spreadsheetml/2009/9/main" objectType="CheckBox" fmlaLink="$M$94" lockText="1" noThreeD="1"/>
</file>

<file path=xl/ctrlProps/ctrlProp67.xml><?xml version="1.0" encoding="utf-8"?>
<formControlPr xmlns="http://schemas.microsoft.com/office/spreadsheetml/2009/9/main" objectType="CheckBox" fmlaLink="$Q$94" lockText="1" noThreeD="1"/>
</file>

<file path=xl/ctrlProps/ctrlProp68.xml><?xml version="1.0" encoding="utf-8"?>
<formControlPr xmlns="http://schemas.microsoft.com/office/spreadsheetml/2009/9/main" objectType="CheckBox" fmlaLink="$I$99" lockText="1" noThreeD="1"/>
</file>

<file path=xl/ctrlProps/ctrlProp69.xml><?xml version="1.0" encoding="utf-8"?>
<formControlPr xmlns="http://schemas.microsoft.com/office/spreadsheetml/2009/9/main" objectType="CheckBox" fmlaLink="$M$99" lockText="1" noThreeD="1"/>
</file>

<file path=xl/ctrlProps/ctrlProp7.xml><?xml version="1.0" encoding="utf-8"?>
<formControlPr xmlns="http://schemas.microsoft.com/office/spreadsheetml/2009/9/main" objectType="CheckBox" fmlaLink="I$13" lockText="1" noThreeD="1"/>
</file>

<file path=xl/ctrlProps/ctrlProp70.xml><?xml version="1.0" encoding="utf-8"?>
<formControlPr xmlns="http://schemas.microsoft.com/office/spreadsheetml/2009/9/main" objectType="CheckBox" fmlaLink="$Q$99" lockText="1" noThreeD="1"/>
</file>

<file path=xl/ctrlProps/ctrlProp71.xml><?xml version="1.0" encoding="utf-8"?>
<formControlPr xmlns="http://schemas.microsoft.com/office/spreadsheetml/2009/9/main" objectType="CheckBox" fmlaLink="$I$104" lockText="1" noThreeD="1"/>
</file>

<file path=xl/ctrlProps/ctrlProp72.xml><?xml version="1.0" encoding="utf-8"?>
<formControlPr xmlns="http://schemas.microsoft.com/office/spreadsheetml/2009/9/main" objectType="CheckBox" fmlaLink="$M$104" lockText="1" noThreeD="1"/>
</file>

<file path=xl/ctrlProps/ctrlProp73.xml><?xml version="1.0" encoding="utf-8"?>
<formControlPr xmlns="http://schemas.microsoft.com/office/spreadsheetml/2009/9/main" objectType="CheckBox" fmlaLink="$Q$104" lockText="1" noThreeD="1"/>
</file>

<file path=xl/ctrlProps/ctrlProp74.xml><?xml version="1.0" encoding="utf-8"?>
<formControlPr xmlns="http://schemas.microsoft.com/office/spreadsheetml/2009/9/main" objectType="CheckBox" fmlaLink="$C$91" lockText="1" noThreeD="1"/>
</file>

<file path=xl/ctrlProps/ctrlProp75.xml><?xml version="1.0" encoding="utf-8"?>
<formControlPr xmlns="http://schemas.microsoft.com/office/spreadsheetml/2009/9/main" objectType="CheckBox" fmlaLink="$C$96" lockText="1" noThreeD="1"/>
</file>

<file path=xl/ctrlProps/ctrlProp76.xml><?xml version="1.0" encoding="utf-8"?>
<formControlPr xmlns="http://schemas.microsoft.com/office/spreadsheetml/2009/9/main" objectType="CheckBox" fmlaLink="$C$101" lockText="1" noThreeD="1"/>
</file>

<file path=xl/ctrlProps/ctrlProp77.xml><?xml version="1.0" encoding="utf-8"?>
<formControlPr xmlns="http://schemas.microsoft.com/office/spreadsheetml/2009/9/main" objectType="CheckBox" fmlaLink="$C$106" lockText="1" noThreeD="1"/>
</file>

<file path=xl/ctrlProps/ctrlProp78.xml><?xml version="1.0" encoding="utf-8"?>
<formControlPr xmlns="http://schemas.microsoft.com/office/spreadsheetml/2009/9/main" objectType="CheckBox" fmlaLink="$E$94" lockText="1" noThreeD="1"/>
</file>

<file path=xl/ctrlProps/ctrlProp79.xml><?xml version="1.0" encoding="utf-8"?>
<formControlPr xmlns="http://schemas.microsoft.com/office/spreadsheetml/2009/9/main" objectType="CheckBox" fmlaLink="$E$99" lockText="1" noThreeD="1"/>
</file>

<file path=xl/ctrlProps/ctrlProp8.xml><?xml version="1.0" encoding="utf-8"?>
<formControlPr xmlns="http://schemas.microsoft.com/office/spreadsheetml/2009/9/main" objectType="CheckBox" fmlaLink="$I$18" lockText="1" noThreeD="1"/>
</file>

<file path=xl/ctrlProps/ctrlProp80.xml><?xml version="1.0" encoding="utf-8"?>
<formControlPr xmlns="http://schemas.microsoft.com/office/spreadsheetml/2009/9/main" objectType="CheckBox" fmlaLink="$E$104" lockText="1" noThreeD="1"/>
</file>

<file path=xl/ctrlProps/ctrlProp81.xml><?xml version="1.0" encoding="utf-8"?>
<formControlPr xmlns="http://schemas.microsoft.com/office/spreadsheetml/2009/9/main" objectType="CheckBox" fmlaLink="$C$34" lockText="1" noThreeD="1"/>
</file>

<file path=xl/ctrlProps/ctrlProp82.xml><?xml version="1.0" encoding="utf-8"?>
<formControlPr xmlns="http://schemas.microsoft.com/office/spreadsheetml/2009/9/main" objectType="CheckBox" fmlaLink="$C$62" lockText="1" noThreeD="1"/>
</file>

<file path=xl/ctrlProps/ctrlProp83.xml><?xml version="1.0" encoding="utf-8"?>
<formControlPr xmlns="http://schemas.microsoft.com/office/spreadsheetml/2009/9/main" objectType="CheckBox" fmlaLink="$C$91" lockText="1" noThreeD="1"/>
</file>

<file path=xl/ctrlProps/ctrlProp84.xml><?xml version="1.0" encoding="utf-8"?>
<formControlPr xmlns="http://schemas.microsoft.com/office/spreadsheetml/2009/9/main" objectType="CheckBox" fmlaLink="$C$77" lockText="1" noThreeD="1"/>
</file>

<file path=xl/ctrlProps/ctrlProp85.xml><?xml version="1.0" encoding="utf-8"?>
<formControlPr xmlns="http://schemas.microsoft.com/office/spreadsheetml/2009/9/main" objectType="CheckBox" fmlaLink="$C$77" lockText="1" noThreeD="1"/>
</file>

<file path=xl/ctrlProps/ctrlProp86.xml><?xml version="1.0" encoding="utf-8"?>
<formControlPr xmlns="http://schemas.microsoft.com/office/spreadsheetml/2009/9/main" objectType="CheckBox" fmlaLink="$C$106" lockText="1" noThreeD="1"/>
</file>

<file path=xl/ctrlProps/ctrlProp9.xml><?xml version="1.0" encoding="utf-8"?>
<formControlPr xmlns="http://schemas.microsoft.com/office/spreadsheetml/2009/9/main" objectType="CheckBox" fmlaLink="$M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0</xdr:rowOff>
        </xdr:from>
        <xdr:to>
          <xdr:col>5</xdr:col>
          <xdr:colOff>542925</xdr:colOff>
          <xdr:row>8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</xdr:row>
          <xdr:rowOff>0</xdr:rowOff>
        </xdr:from>
        <xdr:to>
          <xdr:col>9</xdr:col>
          <xdr:colOff>542925</xdr:colOff>
          <xdr:row>8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</xdr:row>
          <xdr:rowOff>0</xdr:rowOff>
        </xdr:from>
        <xdr:to>
          <xdr:col>13</xdr:col>
          <xdr:colOff>552450</xdr:colOff>
          <xdr:row>8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</xdr:row>
          <xdr:rowOff>0</xdr:rowOff>
        </xdr:from>
        <xdr:to>
          <xdr:col>17</xdr:col>
          <xdr:colOff>533400</xdr:colOff>
          <xdr:row>8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161925</xdr:rowOff>
        </xdr:from>
        <xdr:to>
          <xdr:col>13</xdr:col>
          <xdr:colOff>533400</xdr:colOff>
          <xdr:row>13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11</xdr:row>
          <xdr:rowOff>161925</xdr:rowOff>
        </xdr:from>
        <xdr:to>
          <xdr:col>17</xdr:col>
          <xdr:colOff>533400</xdr:colOff>
          <xdr:row>13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161925</xdr:rowOff>
        </xdr:from>
        <xdr:to>
          <xdr:col>9</xdr:col>
          <xdr:colOff>533400</xdr:colOff>
          <xdr:row>13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161925</xdr:rowOff>
        </xdr:from>
        <xdr:to>
          <xdr:col>9</xdr:col>
          <xdr:colOff>542925</xdr:colOff>
          <xdr:row>18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161925</xdr:rowOff>
        </xdr:from>
        <xdr:to>
          <xdr:col>13</xdr:col>
          <xdr:colOff>533400</xdr:colOff>
          <xdr:row>18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161925</xdr:rowOff>
        </xdr:from>
        <xdr:to>
          <xdr:col>17</xdr:col>
          <xdr:colOff>542925</xdr:colOff>
          <xdr:row>18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</xdr:row>
          <xdr:rowOff>161925</xdr:rowOff>
        </xdr:from>
        <xdr:to>
          <xdr:col>5</xdr:col>
          <xdr:colOff>542925</xdr:colOff>
          <xdr:row>23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161925</xdr:rowOff>
        </xdr:from>
        <xdr:to>
          <xdr:col>9</xdr:col>
          <xdr:colOff>552450</xdr:colOff>
          <xdr:row>23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161925</xdr:rowOff>
        </xdr:from>
        <xdr:to>
          <xdr:col>13</xdr:col>
          <xdr:colOff>542925</xdr:colOff>
          <xdr:row>23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161925</xdr:rowOff>
        </xdr:from>
        <xdr:to>
          <xdr:col>17</xdr:col>
          <xdr:colOff>533400</xdr:colOff>
          <xdr:row>23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142875</xdr:rowOff>
        </xdr:from>
        <xdr:to>
          <xdr:col>3</xdr:col>
          <xdr:colOff>28575</xdr:colOff>
          <xdr:row>7</xdr:row>
          <xdr:rowOff>171450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161925</xdr:rowOff>
        </xdr:from>
        <xdr:to>
          <xdr:col>3</xdr:col>
          <xdr:colOff>28575</xdr:colOff>
          <xdr:row>13</xdr:row>
          <xdr:rowOff>19050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152400</xdr:rowOff>
        </xdr:from>
        <xdr:to>
          <xdr:col>3</xdr:col>
          <xdr:colOff>28575</xdr:colOff>
          <xdr:row>18</xdr:row>
          <xdr:rowOff>9525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161925</xdr:rowOff>
        </xdr:from>
        <xdr:to>
          <xdr:col>3</xdr:col>
          <xdr:colOff>28575</xdr:colOff>
          <xdr:row>23</xdr:row>
          <xdr:rowOff>19050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161925</xdr:rowOff>
        </xdr:from>
        <xdr:to>
          <xdr:col>5</xdr:col>
          <xdr:colOff>533400</xdr:colOff>
          <xdr:row>13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16</xdr:row>
          <xdr:rowOff>161925</xdr:rowOff>
        </xdr:from>
        <xdr:to>
          <xdr:col>5</xdr:col>
          <xdr:colOff>542925</xdr:colOff>
          <xdr:row>18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171450</xdr:rowOff>
        </xdr:from>
        <xdr:to>
          <xdr:col>5</xdr:col>
          <xdr:colOff>542925</xdr:colOff>
          <xdr:row>32</xdr:row>
          <xdr:rowOff>9525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161925</xdr:rowOff>
        </xdr:from>
        <xdr:to>
          <xdr:col>9</xdr:col>
          <xdr:colOff>523875</xdr:colOff>
          <xdr:row>32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30</xdr:row>
          <xdr:rowOff>161925</xdr:rowOff>
        </xdr:from>
        <xdr:to>
          <xdr:col>13</xdr:col>
          <xdr:colOff>533400</xdr:colOff>
          <xdr:row>32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161925</xdr:rowOff>
        </xdr:from>
        <xdr:to>
          <xdr:col>17</xdr:col>
          <xdr:colOff>533400</xdr:colOff>
          <xdr:row>32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161925</xdr:rowOff>
        </xdr:from>
        <xdr:to>
          <xdr:col>9</xdr:col>
          <xdr:colOff>542925</xdr:colOff>
          <xdr:row>37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35</xdr:row>
          <xdr:rowOff>161925</xdr:rowOff>
        </xdr:from>
        <xdr:to>
          <xdr:col>13</xdr:col>
          <xdr:colOff>533400</xdr:colOff>
          <xdr:row>37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35</xdr:row>
          <xdr:rowOff>161925</xdr:rowOff>
        </xdr:from>
        <xdr:to>
          <xdr:col>17</xdr:col>
          <xdr:colOff>523875</xdr:colOff>
          <xdr:row>37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161925</xdr:rowOff>
        </xdr:from>
        <xdr:to>
          <xdr:col>9</xdr:col>
          <xdr:colOff>533400</xdr:colOff>
          <xdr:row>42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40</xdr:row>
          <xdr:rowOff>161925</xdr:rowOff>
        </xdr:from>
        <xdr:to>
          <xdr:col>13</xdr:col>
          <xdr:colOff>533400</xdr:colOff>
          <xdr:row>42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40</xdr:row>
          <xdr:rowOff>161925</xdr:rowOff>
        </xdr:from>
        <xdr:to>
          <xdr:col>17</xdr:col>
          <xdr:colOff>533400</xdr:colOff>
          <xdr:row>42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45</xdr:row>
          <xdr:rowOff>161925</xdr:rowOff>
        </xdr:from>
        <xdr:to>
          <xdr:col>9</xdr:col>
          <xdr:colOff>533400</xdr:colOff>
          <xdr:row>47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161925</xdr:rowOff>
        </xdr:from>
        <xdr:to>
          <xdr:col>13</xdr:col>
          <xdr:colOff>542925</xdr:colOff>
          <xdr:row>47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45</xdr:row>
          <xdr:rowOff>161925</xdr:rowOff>
        </xdr:from>
        <xdr:to>
          <xdr:col>17</xdr:col>
          <xdr:colOff>523875</xdr:colOff>
          <xdr:row>47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142875</xdr:rowOff>
        </xdr:from>
        <xdr:to>
          <xdr:col>3</xdr:col>
          <xdr:colOff>28575</xdr:colOff>
          <xdr:row>32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3</xdr:col>
          <xdr:colOff>28575</xdr:colOff>
          <xdr:row>37</xdr:row>
          <xdr:rowOff>19050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152400</xdr:rowOff>
        </xdr:from>
        <xdr:to>
          <xdr:col>3</xdr:col>
          <xdr:colOff>28575</xdr:colOff>
          <xdr:row>42</xdr:row>
          <xdr:rowOff>9525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45</xdr:row>
          <xdr:rowOff>161925</xdr:rowOff>
        </xdr:from>
        <xdr:to>
          <xdr:col>3</xdr:col>
          <xdr:colOff>28575</xdr:colOff>
          <xdr:row>47</xdr:row>
          <xdr:rowOff>19050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35</xdr:row>
          <xdr:rowOff>161925</xdr:rowOff>
        </xdr:from>
        <xdr:to>
          <xdr:col>5</xdr:col>
          <xdr:colOff>542925</xdr:colOff>
          <xdr:row>37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161925</xdr:rowOff>
        </xdr:from>
        <xdr:to>
          <xdr:col>5</xdr:col>
          <xdr:colOff>533400</xdr:colOff>
          <xdr:row>42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161925</xdr:rowOff>
        </xdr:from>
        <xdr:to>
          <xdr:col>5</xdr:col>
          <xdr:colOff>533400</xdr:colOff>
          <xdr:row>47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58</xdr:row>
          <xdr:rowOff>171450</xdr:rowOff>
        </xdr:from>
        <xdr:to>
          <xdr:col>5</xdr:col>
          <xdr:colOff>542925</xdr:colOff>
          <xdr:row>60</xdr:row>
          <xdr:rowOff>9525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58</xdr:row>
          <xdr:rowOff>161925</xdr:rowOff>
        </xdr:from>
        <xdr:to>
          <xdr:col>9</xdr:col>
          <xdr:colOff>523875</xdr:colOff>
          <xdr:row>60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58</xdr:row>
          <xdr:rowOff>161925</xdr:rowOff>
        </xdr:from>
        <xdr:to>
          <xdr:col>13</xdr:col>
          <xdr:colOff>533400</xdr:colOff>
          <xdr:row>60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58</xdr:row>
          <xdr:rowOff>161925</xdr:rowOff>
        </xdr:from>
        <xdr:to>
          <xdr:col>17</xdr:col>
          <xdr:colOff>533400</xdr:colOff>
          <xdr:row>60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63</xdr:row>
          <xdr:rowOff>161925</xdr:rowOff>
        </xdr:from>
        <xdr:to>
          <xdr:col>9</xdr:col>
          <xdr:colOff>542925</xdr:colOff>
          <xdr:row>65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63</xdr:row>
          <xdr:rowOff>161925</xdr:rowOff>
        </xdr:from>
        <xdr:to>
          <xdr:col>13</xdr:col>
          <xdr:colOff>533400</xdr:colOff>
          <xdr:row>65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63</xdr:row>
          <xdr:rowOff>161925</xdr:rowOff>
        </xdr:from>
        <xdr:to>
          <xdr:col>17</xdr:col>
          <xdr:colOff>523875</xdr:colOff>
          <xdr:row>65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68</xdr:row>
          <xdr:rowOff>161925</xdr:rowOff>
        </xdr:from>
        <xdr:to>
          <xdr:col>9</xdr:col>
          <xdr:colOff>533400</xdr:colOff>
          <xdr:row>70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68</xdr:row>
          <xdr:rowOff>161925</xdr:rowOff>
        </xdr:from>
        <xdr:to>
          <xdr:col>13</xdr:col>
          <xdr:colOff>533400</xdr:colOff>
          <xdr:row>70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68</xdr:row>
          <xdr:rowOff>161925</xdr:rowOff>
        </xdr:from>
        <xdr:to>
          <xdr:col>17</xdr:col>
          <xdr:colOff>533400</xdr:colOff>
          <xdr:row>70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73</xdr:row>
          <xdr:rowOff>161925</xdr:rowOff>
        </xdr:from>
        <xdr:to>
          <xdr:col>9</xdr:col>
          <xdr:colOff>533400</xdr:colOff>
          <xdr:row>75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73</xdr:row>
          <xdr:rowOff>161925</xdr:rowOff>
        </xdr:from>
        <xdr:to>
          <xdr:col>13</xdr:col>
          <xdr:colOff>542925</xdr:colOff>
          <xdr:row>75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73</xdr:row>
          <xdr:rowOff>161925</xdr:rowOff>
        </xdr:from>
        <xdr:to>
          <xdr:col>17</xdr:col>
          <xdr:colOff>523875</xdr:colOff>
          <xdr:row>75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142875</xdr:rowOff>
        </xdr:from>
        <xdr:to>
          <xdr:col>3</xdr:col>
          <xdr:colOff>28575</xdr:colOff>
          <xdr:row>60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161925</xdr:rowOff>
        </xdr:from>
        <xdr:to>
          <xdr:col>3</xdr:col>
          <xdr:colOff>28575</xdr:colOff>
          <xdr:row>65</xdr:row>
          <xdr:rowOff>19050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68</xdr:row>
          <xdr:rowOff>152400</xdr:rowOff>
        </xdr:from>
        <xdr:to>
          <xdr:col>3</xdr:col>
          <xdr:colOff>28575</xdr:colOff>
          <xdr:row>70</xdr:row>
          <xdr:rowOff>9525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73</xdr:row>
          <xdr:rowOff>161925</xdr:rowOff>
        </xdr:from>
        <xdr:to>
          <xdr:col>3</xdr:col>
          <xdr:colOff>28575</xdr:colOff>
          <xdr:row>75</xdr:row>
          <xdr:rowOff>19050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63</xdr:row>
          <xdr:rowOff>161925</xdr:rowOff>
        </xdr:from>
        <xdr:to>
          <xdr:col>5</xdr:col>
          <xdr:colOff>542925</xdr:colOff>
          <xdr:row>65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68</xdr:row>
          <xdr:rowOff>161925</xdr:rowOff>
        </xdr:from>
        <xdr:to>
          <xdr:col>5</xdr:col>
          <xdr:colOff>533400</xdr:colOff>
          <xdr:row>70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73</xdr:row>
          <xdr:rowOff>161925</xdr:rowOff>
        </xdr:from>
        <xdr:to>
          <xdr:col>5</xdr:col>
          <xdr:colOff>533400</xdr:colOff>
          <xdr:row>75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87</xdr:row>
          <xdr:rowOff>171450</xdr:rowOff>
        </xdr:from>
        <xdr:to>
          <xdr:col>5</xdr:col>
          <xdr:colOff>542925</xdr:colOff>
          <xdr:row>89</xdr:row>
          <xdr:rowOff>9525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87</xdr:row>
          <xdr:rowOff>161925</xdr:rowOff>
        </xdr:from>
        <xdr:to>
          <xdr:col>9</xdr:col>
          <xdr:colOff>523875</xdr:colOff>
          <xdr:row>89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87</xdr:row>
          <xdr:rowOff>161925</xdr:rowOff>
        </xdr:from>
        <xdr:to>
          <xdr:col>13</xdr:col>
          <xdr:colOff>533400</xdr:colOff>
          <xdr:row>89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87</xdr:row>
          <xdr:rowOff>161925</xdr:rowOff>
        </xdr:from>
        <xdr:to>
          <xdr:col>17</xdr:col>
          <xdr:colOff>533400</xdr:colOff>
          <xdr:row>89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92</xdr:row>
          <xdr:rowOff>161925</xdr:rowOff>
        </xdr:from>
        <xdr:to>
          <xdr:col>9</xdr:col>
          <xdr:colOff>542925</xdr:colOff>
          <xdr:row>94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92</xdr:row>
          <xdr:rowOff>161925</xdr:rowOff>
        </xdr:from>
        <xdr:to>
          <xdr:col>13</xdr:col>
          <xdr:colOff>533400</xdr:colOff>
          <xdr:row>94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92</xdr:row>
          <xdr:rowOff>161925</xdr:rowOff>
        </xdr:from>
        <xdr:to>
          <xdr:col>17</xdr:col>
          <xdr:colOff>523875</xdr:colOff>
          <xdr:row>94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97</xdr:row>
          <xdr:rowOff>161925</xdr:rowOff>
        </xdr:from>
        <xdr:to>
          <xdr:col>9</xdr:col>
          <xdr:colOff>533400</xdr:colOff>
          <xdr:row>99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97</xdr:row>
          <xdr:rowOff>161925</xdr:rowOff>
        </xdr:from>
        <xdr:to>
          <xdr:col>13</xdr:col>
          <xdr:colOff>533400</xdr:colOff>
          <xdr:row>99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97</xdr:row>
          <xdr:rowOff>161925</xdr:rowOff>
        </xdr:from>
        <xdr:to>
          <xdr:col>17</xdr:col>
          <xdr:colOff>533400</xdr:colOff>
          <xdr:row>99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102</xdr:row>
          <xdr:rowOff>161925</xdr:rowOff>
        </xdr:from>
        <xdr:to>
          <xdr:col>9</xdr:col>
          <xdr:colOff>533400</xdr:colOff>
          <xdr:row>104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102</xdr:row>
          <xdr:rowOff>161925</xdr:rowOff>
        </xdr:from>
        <xdr:to>
          <xdr:col>13</xdr:col>
          <xdr:colOff>542925</xdr:colOff>
          <xdr:row>104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102</xdr:row>
          <xdr:rowOff>161925</xdr:rowOff>
        </xdr:from>
        <xdr:to>
          <xdr:col>17</xdr:col>
          <xdr:colOff>523875</xdr:colOff>
          <xdr:row>104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87</xdr:row>
          <xdr:rowOff>142875</xdr:rowOff>
        </xdr:from>
        <xdr:to>
          <xdr:col>3</xdr:col>
          <xdr:colOff>28575</xdr:colOff>
          <xdr:row>89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92</xdr:row>
          <xdr:rowOff>161925</xdr:rowOff>
        </xdr:from>
        <xdr:to>
          <xdr:col>3</xdr:col>
          <xdr:colOff>28575</xdr:colOff>
          <xdr:row>94</xdr:row>
          <xdr:rowOff>19050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97</xdr:row>
          <xdr:rowOff>152400</xdr:rowOff>
        </xdr:from>
        <xdr:to>
          <xdr:col>3</xdr:col>
          <xdr:colOff>28575</xdr:colOff>
          <xdr:row>99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102</xdr:row>
          <xdr:rowOff>161925</xdr:rowOff>
        </xdr:from>
        <xdr:to>
          <xdr:col>3</xdr:col>
          <xdr:colOff>28575</xdr:colOff>
          <xdr:row>104</xdr:row>
          <xdr:rowOff>19050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92</xdr:row>
          <xdr:rowOff>161925</xdr:rowOff>
        </xdr:from>
        <xdr:to>
          <xdr:col>5</xdr:col>
          <xdr:colOff>542925</xdr:colOff>
          <xdr:row>94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97</xdr:row>
          <xdr:rowOff>161925</xdr:rowOff>
        </xdr:from>
        <xdr:to>
          <xdr:col>5</xdr:col>
          <xdr:colOff>533400</xdr:colOff>
          <xdr:row>99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102</xdr:row>
          <xdr:rowOff>161925</xdr:rowOff>
        </xdr:from>
        <xdr:to>
          <xdr:col>5</xdr:col>
          <xdr:colOff>533400</xdr:colOff>
          <xdr:row>104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142875</xdr:rowOff>
        </xdr:from>
        <xdr:to>
          <xdr:col>3</xdr:col>
          <xdr:colOff>28575</xdr:colOff>
          <xdr:row>32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142875</xdr:rowOff>
        </xdr:from>
        <xdr:to>
          <xdr:col>3</xdr:col>
          <xdr:colOff>28575</xdr:colOff>
          <xdr:row>60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87</xdr:row>
          <xdr:rowOff>142875</xdr:rowOff>
        </xdr:from>
        <xdr:to>
          <xdr:col>3</xdr:col>
          <xdr:colOff>28575</xdr:colOff>
          <xdr:row>89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73</xdr:row>
          <xdr:rowOff>161925</xdr:rowOff>
        </xdr:from>
        <xdr:to>
          <xdr:col>3</xdr:col>
          <xdr:colOff>28575</xdr:colOff>
          <xdr:row>75</xdr:row>
          <xdr:rowOff>19050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102</xdr:row>
          <xdr:rowOff>161925</xdr:rowOff>
        </xdr:from>
        <xdr:to>
          <xdr:col>3</xdr:col>
          <xdr:colOff>28575</xdr:colOff>
          <xdr:row>104</xdr:row>
          <xdr:rowOff>19050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102</xdr:row>
          <xdr:rowOff>161925</xdr:rowOff>
        </xdr:from>
        <xdr:to>
          <xdr:col>3</xdr:col>
          <xdr:colOff>28575</xdr:colOff>
          <xdr:row>104</xdr:row>
          <xdr:rowOff>19050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Erhvervsskolen Nordsjælland">
  <a:themeElements>
    <a:clrScheme name="Erhvervsskolan Nordsjælland">
      <a:dk1>
        <a:srgbClr val="000000"/>
      </a:dk1>
      <a:lt1>
        <a:srgbClr val="FFFFFF"/>
      </a:lt1>
      <a:dk2>
        <a:srgbClr val="EC6225"/>
      </a:dk2>
      <a:lt2>
        <a:srgbClr val="D9C9B7"/>
      </a:lt2>
      <a:accent1>
        <a:srgbClr val="003B79"/>
      </a:accent1>
      <a:accent2>
        <a:srgbClr val="5AA1D3"/>
      </a:accent2>
      <a:accent3>
        <a:srgbClr val="B1B3B4"/>
      </a:accent3>
      <a:accent4>
        <a:srgbClr val="E60000"/>
      </a:accent4>
      <a:accent5>
        <a:srgbClr val="FFD91F"/>
      </a:accent5>
      <a:accent6>
        <a:srgbClr val="57AB27"/>
      </a:accent6>
      <a:hlink>
        <a:srgbClr val="5AA1D3"/>
      </a:hlink>
      <a:folHlink>
        <a:srgbClr val="B1B3B4"/>
      </a:folHlink>
    </a:clrScheme>
    <a:fontScheme name="Erhvervsskolen Nordsjælland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"/>
  <dimension ref="B1:AF115"/>
  <sheetViews>
    <sheetView tabSelected="1" showWhiteSpace="0" topLeftCell="A28" zoomScaleNormal="100" workbookViewId="0">
      <selection activeCell="AA37" sqref="AA37"/>
    </sheetView>
  </sheetViews>
  <sheetFormatPr defaultRowHeight="15" x14ac:dyDescent="0.25"/>
  <cols>
    <col min="1" max="1" width="0.59765625" style="1" customWidth="1"/>
    <col min="2" max="2" width="2.19921875" style="1" customWidth="1"/>
    <col min="3" max="3" width="3.296875" style="1" customWidth="1"/>
    <col min="4" max="4" width="4.59765625" style="1" customWidth="1"/>
    <col min="5" max="7" width="6.69921875" style="1" customWidth="1"/>
    <col min="8" max="8" width="4.59765625" style="1" customWidth="1"/>
    <col min="9" max="11" width="6.69921875" style="1" customWidth="1"/>
    <col min="12" max="12" width="4.59765625" style="1" customWidth="1"/>
    <col min="13" max="15" width="6.69921875" style="1" customWidth="1"/>
    <col min="16" max="16" width="4.59765625" style="1" customWidth="1"/>
    <col min="17" max="19" width="6.69921875" style="1" customWidth="1"/>
    <col min="20" max="20" width="18.59765625" style="1" customWidth="1"/>
    <col min="21" max="21" width="5.19921875" style="2" hidden="1" customWidth="1"/>
    <col min="22" max="22" width="6.59765625" style="2" hidden="1" customWidth="1"/>
    <col min="23" max="23" width="7.3984375" style="2" hidden="1" customWidth="1"/>
    <col min="24" max="24" width="5.5" style="2" hidden="1" customWidth="1"/>
    <col min="25" max="25" width="6.3984375" style="1" hidden="1" customWidth="1"/>
    <col min="26" max="16384" width="8.796875" style="1"/>
  </cols>
  <sheetData>
    <row r="1" spans="2:25" ht="5.25" customHeight="1" x14ac:dyDescent="0.25"/>
    <row r="2" spans="2:25" ht="25.5" customHeight="1" thickBot="1" x14ac:dyDescent="0.3">
      <c r="B2" s="1" t="s">
        <v>18</v>
      </c>
      <c r="E2" s="99"/>
      <c r="G2" s="1" t="s">
        <v>19</v>
      </c>
      <c r="H2" s="116"/>
      <c r="I2" s="116"/>
      <c r="J2" s="116"/>
      <c r="L2" s="1" t="s">
        <v>20</v>
      </c>
      <c r="N2" s="116"/>
      <c r="O2" s="116"/>
      <c r="P2" s="116"/>
    </row>
    <row r="3" spans="2:25" ht="14.25" customHeight="1" thickBot="1" x14ac:dyDescent="0.3"/>
    <row r="4" spans="2:25" s="3" customFormat="1" ht="27.75" thickBot="1" x14ac:dyDescent="0.4">
      <c r="B4" s="133" t="s">
        <v>17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2:25" ht="5.25" customHeight="1" thickBot="1" x14ac:dyDescent="0.3"/>
    <row r="6" spans="2:25" ht="15.75" thickBot="1" x14ac:dyDescent="0.3">
      <c r="B6" s="4"/>
      <c r="C6" s="5" t="s">
        <v>6</v>
      </c>
      <c r="D6" s="117" t="s">
        <v>9</v>
      </c>
      <c r="E6" s="118"/>
      <c r="F6" s="118"/>
      <c r="G6" s="119"/>
      <c r="H6" s="117" t="s">
        <v>10</v>
      </c>
      <c r="I6" s="118"/>
      <c r="J6" s="118"/>
      <c r="K6" s="119"/>
      <c r="L6" s="117" t="s">
        <v>13</v>
      </c>
      <c r="M6" s="118"/>
      <c r="N6" s="118"/>
      <c r="O6" s="119"/>
      <c r="P6" s="117" t="s">
        <v>14</v>
      </c>
      <c r="Q6" s="118"/>
      <c r="R6" s="118"/>
      <c r="S6" s="119"/>
      <c r="T6" s="6" t="s">
        <v>1</v>
      </c>
    </row>
    <row r="7" spans="2:25" x14ac:dyDescent="0.25">
      <c r="B7" s="101" t="s">
        <v>4</v>
      </c>
      <c r="C7" s="104"/>
      <c r="D7" s="107">
        <v>1</v>
      </c>
      <c r="E7" s="7" t="s">
        <v>2</v>
      </c>
      <c r="F7" s="8" t="s">
        <v>3</v>
      </c>
      <c r="G7" s="9" t="s">
        <v>0</v>
      </c>
      <c r="H7" s="110">
        <v>2</v>
      </c>
      <c r="I7" s="7" t="s">
        <v>2</v>
      </c>
      <c r="J7" s="8" t="s">
        <v>3</v>
      </c>
      <c r="K7" s="9" t="s">
        <v>0</v>
      </c>
      <c r="L7" s="110">
        <v>3</v>
      </c>
      <c r="M7" s="7" t="s">
        <v>2</v>
      </c>
      <c r="N7" s="8" t="s">
        <v>3</v>
      </c>
      <c r="O7" s="9" t="s">
        <v>0</v>
      </c>
      <c r="P7" s="110">
        <v>4</v>
      </c>
      <c r="Q7" s="7" t="s">
        <v>2</v>
      </c>
      <c r="R7" s="8" t="s">
        <v>3</v>
      </c>
      <c r="S7" s="9" t="s">
        <v>0</v>
      </c>
      <c r="T7" s="10" t="str">
        <f>IF(COUNTIF(U7:X7,TRUE)&gt;1,"Fejl! (Feed)","")</f>
        <v/>
      </c>
      <c r="U7" s="2" t="b">
        <f>E8</f>
        <v>0</v>
      </c>
      <c r="V7" s="2" t="b">
        <f>I8</f>
        <v>0</v>
      </c>
      <c r="W7" s="2" t="b">
        <f>M8</f>
        <v>0</v>
      </c>
      <c r="X7" s="2" t="b">
        <f>Q8</f>
        <v>0</v>
      </c>
      <c r="Y7" s="1" t="str">
        <f>IF(E9&lt;&gt;"",$D$6,IF(I9&lt;&gt;"",$H$6,IF(M9&lt;&gt;"",$L$6,IF(Q9&lt;&gt;"",$P$6,"I. S"))))</f>
        <v>I. S</v>
      </c>
    </row>
    <row r="8" spans="2:25" x14ac:dyDescent="0.25">
      <c r="B8" s="102"/>
      <c r="C8" s="105"/>
      <c r="D8" s="108"/>
      <c r="E8" s="11" t="b">
        <v>0</v>
      </c>
      <c r="F8" s="12"/>
      <c r="G8" s="13"/>
      <c r="H8" s="111"/>
      <c r="I8" s="11" t="b">
        <v>0</v>
      </c>
      <c r="J8" s="12"/>
      <c r="K8" s="13"/>
      <c r="L8" s="111"/>
      <c r="M8" s="11" t="b">
        <v>0</v>
      </c>
      <c r="N8" s="12"/>
      <c r="O8" s="13"/>
      <c r="P8" s="111"/>
      <c r="Q8" s="11" t="b">
        <v>0</v>
      </c>
      <c r="R8" s="12"/>
      <c r="S8" s="13"/>
      <c r="T8" s="14" t="str">
        <f>IF(SUM(U9:X9)&gt;1,"Fejl! (Wins)","")</f>
        <v/>
      </c>
      <c r="U8" s="2">
        <f>E9</f>
        <v>0</v>
      </c>
      <c r="V8" s="2">
        <f>I9</f>
        <v>0</v>
      </c>
      <c r="W8" s="2">
        <f>M9</f>
        <v>0</v>
      </c>
      <c r="X8" s="2">
        <f>Q9</f>
        <v>0</v>
      </c>
      <c r="Y8" s="1" t="str">
        <f>IF(E8,$D$6,IF(I8,$H$6,IF(M8,$L$6,IF(Q8,$P$6,"Selvtræk"))))</f>
        <v>Selvtræk</v>
      </c>
    </row>
    <row r="9" spans="2:25" ht="15.75" thickBot="1" x14ac:dyDescent="0.3">
      <c r="B9" s="102"/>
      <c r="C9" s="106"/>
      <c r="D9" s="109"/>
      <c r="E9" s="15"/>
      <c r="F9" s="16" t="str">
        <f>IF(AND($E9="",$I9="",$M9="",$Q9=""),"",IF(E9&lt;&gt;"",IF($Y8="Selvtræk",(E9+8)*3,E9+24),IF(OR($E8,$I8,$M8,$Q8),IF(E8=TRUE,(SUM($U8:$X8)+8)*(-1),-8),(SUM($U8:$X8)+8)*(-1))))</f>
        <v/>
      </c>
      <c r="G9" s="17" t="str">
        <f>IF(AND($E9="",$I9="",$M9="",$Q9=""),IF($C10,0,"N. P."),IF(E9&gt;0,IF(OR($E8,$I8,$M8,$Q8),E9+24,(E9+8)*3),F9))</f>
        <v>N. P.</v>
      </c>
      <c r="H9" s="112"/>
      <c r="I9" s="15"/>
      <c r="J9" s="16" t="str">
        <f>IF(AND($E9="",$I9="",$M9="",$Q9=""),"",IF(I9&lt;&gt;"",IF($Y8="Selvtræk",(I9+8)*3,I9+24),IF(OR($E8,$I8,$M8,$Q8),IF(I8=TRUE,(SUM($U8:$X8)+8)*(-1),-8),(SUM($U8:$X8)+8)*(-1))))</f>
        <v/>
      </c>
      <c r="K9" s="17" t="str">
        <f>IF(AND($E9="",$I9="",$M9="",$Q9=""),IF($C10,0,"N. P."),IF(I9&gt;0,IF(OR($E8,$I8,$M8,$Q8),I9+24,(I9+8)*3),J9))</f>
        <v>N. P.</v>
      </c>
      <c r="L9" s="112"/>
      <c r="M9" s="15"/>
      <c r="N9" s="16" t="str">
        <f>IF(AND($E9="",$I9="",$M9="",$Q9=""),"",IF(M9&lt;&gt;"",IF($Y8="Selvtræk",(M9+8)*3,M9+24),IF(OR($E8,$I8,$M8,$Q8),IF(M8=TRUE,(SUM($U8:$X8)+8)*(-1),-8),(SUM($U8:$X8)+8)*(-1))))</f>
        <v/>
      </c>
      <c r="O9" s="17" t="str">
        <f>IF(AND($E9="",$I9="",$M9="",$Q9=""),IF($C10,0,"N. P."),IF(M9&gt;0,IF(OR($E8,$I8,$M8,$Q8),M9+24,(M9+8)*3),N9))</f>
        <v>N. P.</v>
      </c>
      <c r="P9" s="112"/>
      <c r="Q9" s="15"/>
      <c r="R9" s="16" t="str">
        <f>IF(AND($E9="",$I9="",$M9="",$Q9=""),"",IF(Q9&lt;&gt;"",IF($Y8="Selvtræk",(Q9+8)*3,Q9+24),IF(OR($E8,$I8,$M8,$Q8),IF(Q8=TRUE,(SUM($U8:$X8)+8)*(-1),-8),(SUM($U8:$X8)+8)*(-1))))</f>
        <v/>
      </c>
      <c r="S9" s="17" t="str">
        <f>IF(AND($E9="",$I9="",$M9="",$Q9=""),IF($C10,0,"N. P."),IF(Q9&gt;0,IF(OR($E8,$I8,$M8,$Q8),Q9+24,(Q9+8)*3),R9))</f>
        <v>N. P.</v>
      </c>
      <c r="T9" s="18" t="str">
        <f>IF(SUM(U8:X8)&gt;0,CONCATENATE("Chksum: ",F9+J9+N9+R9),"")</f>
        <v/>
      </c>
      <c r="U9" s="2">
        <f>IF(U8&gt;0,1,0)</f>
        <v>0</v>
      </c>
      <c r="V9" s="2">
        <f>IF(V8&gt;0,1,0)</f>
        <v>0</v>
      </c>
      <c r="W9" s="2">
        <f>IF(W8&gt;0,1,0)</f>
        <v>0</v>
      </c>
      <c r="X9" s="2">
        <f>IF(X8&gt;0,1,0)</f>
        <v>0</v>
      </c>
    </row>
    <row r="10" spans="2:25" s="26" customFormat="1" ht="10.5" customHeight="1" x14ac:dyDescent="0.15">
      <c r="B10" s="102"/>
      <c r="C10" s="19" t="b">
        <v>0</v>
      </c>
      <c r="D10" s="20"/>
      <c r="E10" s="21" t="str">
        <f>IF(OR(AND(E8=TRUE,E9&gt;0),AND(I8=TRUE,I9&gt;0),AND(M8=TRUE,M9&gt;0),AND(Q8=TRUE,Q9&gt;0)),"Fejl! Det er ikke muligt at vinde og feede på samme tid!",IF(Y7="I. S",IF(C10=TRUE,"Ingen spillere gik Mahjong. Hånden gik ud!",""),IF(Y8="Selvtræk",CONCATENATE(Y7," vandt ",(SUM(U8:X8)+8)*3," points på selvtræk. (",SUM(U8:X8),"-points hånd.)"),CONCATENATE(Y7," vandt ",SUM(U8:X8)+24," points. ",Y8," feedede en ",SUM(U8:X8),"-points hånd."))))</f>
        <v/>
      </c>
      <c r="F10" s="21"/>
      <c r="G10" s="21"/>
      <c r="H10" s="21"/>
      <c r="I10" s="22"/>
      <c r="J10" s="23"/>
      <c r="K10" s="22"/>
      <c r="L10" s="23"/>
      <c r="M10" s="24"/>
      <c r="N10" s="21"/>
      <c r="O10" s="21"/>
      <c r="P10" s="21"/>
      <c r="Q10" s="21"/>
      <c r="R10" s="21"/>
      <c r="S10" s="21"/>
      <c r="T10" s="25"/>
    </row>
    <row r="11" spans="2:25" ht="7.5" customHeight="1" thickBot="1" x14ac:dyDescent="0.3">
      <c r="B11" s="102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2:25" ht="14.25" customHeight="1" x14ac:dyDescent="0.25">
      <c r="B12" s="102"/>
      <c r="C12" s="104"/>
      <c r="D12" s="110">
        <v>4</v>
      </c>
      <c r="E12" s="7" t="s">
        <v>2</v>
      </c>
      <c r="F12" s="8" t="s">
        <v>3</v>
      </c>
      <c r="G12" s="9" t="s">
        <v>0</v>
      </c>
      <c r="H12" s="107">
        <v>1</v>
      </c>
      <c r="I12" s="7" t="s">
        <v>2</v>
      </c>
      <c r="J12" s="8" t="s">
        <v>3</v>
      </c>
      <c r="K12" s="9" t="s">
        <v>0</v>
      </c>
      <c r="L12" s="110">
        <v>2</v>
      </c>
      <c r="M12" s="7" t="s">
        <v>2</v>
      </c>
      <c r="N12" s="8" t="s">
        <v>3</v>
      </c>
      <c r="O12" s="9" t="s">
        <v>0</v>
      </c>
      <c r="P12" s="110">
        <v>3</v>
      </c>
      <c r="Q12" s="7" t="s">
        <v>2</v>
      </c>
      <c r="R12" s="8" t="s">
        <v>3</v>
      </c>
      <c r="S12" s="9" t="s">
        <v>0</v>
      </c>
      <c r="T12" s="10" t="str">
        <f>IF(COUNTIF(U12:X12,TRUE)&gt;1,"Fejl! (Feed)","")</f>
        <v/>
      </c>
      <c r="U12" s="2" t="b">
        <f>E13</f>
        <v>0</v>
      </c>
      <c r="V12" s="2" t="b">
        <f>I13</f>
        <v>0</v>
      </c>
      <c r="W12" s="2" t="b">
        <f>M13</f>
        <v>0</v>
      </c>
      <c r="X12" s="2" t="b">
        <f>Q13</f>
        <v>0</v>
      </c>
      <c r="Y12" s="1" t="str">
        <f>IF(E14&lt;&gt;"",$D$6,IF(I14&lt;&gt;"",$H$6,IF(M14&lt;&gt;"",$L$6,IF(Q14&lt;&gt;"",$P$6,"I. S"))))</f>
        <v>I. S</v>
      </c>
    </row>
    <row r="13" spans="2:25" ht="14.25" customHeight="1" x14ac:dyDescent="0.25">
      <c r="B13" s="102"/>
      <c r="C13" s="105"/>
      <c r="D13" s="111"/>
      <c r="E13" s="11" t="b">
        <v>0</v>
      </c>
      <c r="F13" s="12"/>
      <c r="G13" s="13"/>
      <c r="H13" s="108"/>
      <c r="I13" s="11" t="b">
        <v>0</v>
      </c>
      <c r="J13" s="12"/>
      <c r="K13" s="13"/>
      <c r="L13" s="111"/>
      <c r="M13" s="11" t="b">
        <v>0</v>
      </c>
      <c r="N13" s="12"/>
      <c r="O13" s="13"/>
      <c r="P13" s="111"/>
      <c r="Q13" s="11" t="b">
        <v>0</v>
      </c>
      <c r="R13" s="12"/>
      <c r="S13" s="13"/>
      <c r="T13" s="14" t="str">
        <f>IF(SUM(U14:X14)&gt;1,"Fejl! (Wins)",IF(G14="Fejl!","Rækkefølge fejl!",""))</f>
        <v/>
      </c>
      <c r="U13" s="2">
        <f>E14</f>
        <v>0</v>
      </c>
      <c r="V13" s="2">
        <f>I14</f>
        <v>0</v>
      </c>
      <c r="W13" s="2">
        <f>M14</f>
        <v>0</v>
      </c>
      <c r="X13" s="2">
        <f>Q14</f>
        <v>0</v>
      </c>
      <c r="Y13" s="1" t="str">
        <f>IF(E13,$D$6,IF(I13,$H$6,IF(M13,$L$6,IF(Q13,$P$6,"Selvtræk"))))</f>
        <v>Selvtræk</v>
      </c>
    </row>
    <row r="14" spans="2:25" ht="15" customHeight="1" thickBot="1" x14ac:dyDescent="0.3">
      <c r="B14" s="102"/>
      <c r="C14" s="106"/>
      <c r="D14" s="112"/>
      <c r="E14" s="15"/>
      <c r="F14" s="16" t="str">
        <f>IF(AND($E14="",$I14="",$M14="",$Q14=""),"",IF(E14&lt;&gt;"",IF($Y13="Selvtræk",(E14+8)*3,E14+24),IF(OR($E13,$I13,$M13,$Q13),IF(E13=TRUE,(SUM($U13:$X13)+8)*(-1),-8),(SUM($U13:$X13)+8)*(-1))))</f>
        <v/>
      </c>
      <c r="G14" s="17" t="str">
        <f>IF(AND($E14="",$I14="",$M14="",$Q14=""),IF($C15=TRUE,IF(G9="N. P.","Fejl!",0+G9),"N. P."),IF(G9="N. P.","Fejl!",G9+F14))</f>
        <v>N. P.</v>
      </c>
      <c r="H14" s="109"/>
      <c r="I14" s="15"/>
      <c r="J14" s="16" t="str">
        <f>IF(AND($E14="",$I14="",$M14="",$Q14=""),"",IF(I14&lt;&gt;"",IF($Y13="Selvtræk",(I14+8)*3,I14+24),IF(OR($E13,$I13,$M13,$Q13),IF(I13=TRUE,(SUM($U13:$X13)+8)*(-1),-8),(SUM($U13:$X13)+8)*(-1))))</f>
        <v/>
      </c>
      <c r="K14" s="17" t="str">
        <f>IF(AND($E14="",$I14="",$M14="",$Q14=""),IF($C15=TRUE,IF(K9="N. P.","Fejl!",0+K9),"N. P."),IF(K9="N. P.","Fejl!",K9+J14))</f>
        <v>N. P.</v>
      </c>
      <c r="L14" s="112"/>
      <c r="M14" s="15"/>
      <c r="N14" s="16" t="str">
        <f>IF(AND($E14="",$I14="",$M14="",$Q14=""),"",IF(M14&lt;&gt;"",IF($Y13="Selvtræk",(M14+8)*3,M14+24),IF(OR($E13,$I13,$M13,$Q13),IF(M13=TRUE,(SUM($U13:$X13)+8)*(-1),-8),(SUM($U13:$X13)+8)*(-1))))</f>
        <v/>
      </c>
      <c r="O14" s="17" t="str">
        <f>IF(AND($E14="",$I14="",$M14="",$Q14=""),IF($C15=TRUE,IF(O9="N. P.","Fejl!",0+O9),"N. P."),IF(O9="N. P.","Fejl!",O9+N14))</f>
        <v>N. P.</v>
      </c>
      <c r="P14" s="112"/>
      <c r="Q14" s="15"/>
      <c r="R14" s="16" t="str">
        <f>IF(AND($E14="",$I14="",$M14="",$Q14=""),"",IF(Q14&lt;&gt;"",IF($Y13="Selvtræk",(Q14+8)*3,Q14+24),IF(OR($E13,$I13,$M13,$Q13),IF(Q13=TRUE,(SUM($U13:$X13)+8)*(-1),-8),(SUM($U13:$X13)+8)*(-1))))</f>
        <v/>
      </c>
      <c r="S14" s="17" t="str">
        <f>IF(AND($E14="",$I14="",$M14="",$Q14=""),IF($C15=TRUE,IF(S9="N. P.","Fejl!",0+S9),"N. P."),IF(S9="N. P.","Fejl!",S9+R14))</f>
        <v>N. P.</v>
      </c>
      <c r="T14" s="18" t="str">
        <f>IF(SUM(U13:X13)&gt;0,CONCATENATE("Chksum: ",F14+J14+N14+R14),"")</f>
        <v/>
      </c>
      <c r="U14" s="2">
        <f>IF(U13&gt;0,1,0)</f>
        <v>0</v>
      </c>
      <c r="V14" s="2">
        <f>IF(V13&gt;0,1,0)</f>
        <v>0</v>
      </c>
      <c r="W14" s="2">
        <f>IF(W13&gt;0,1,0)</f>
        <v>0</v>
      </c>
      <c r="X14" s="2">
        <f>IF(X13&gt;0,1,0)</f>
        <v>0</v>
      </c>
    </row>
    <row r="15" spans="2:25" s="32" customFormat="1" ht="10.5" customHeight="1" x14ac:dyDescent="0.25">
      <c r="B15" s="102"/>
      <c r="C15" s="19" t="b">
        <v>0</v>
      </c>
      <c r="D15" s="31"/>
      <c r="E15" s="21" t="str">
        <f>IF(OR(AND(E13=TRUE,E14&gt;0),AND(I13=TRUE,I14&gt;0),AND(M13=TRUE,M14&gt;0),AND(Q13=TRUE,Q14&gt;0)),"Fejl! Det er ikke muligt at vinde og feede på samme tid!",IF(Y12="I. S",IF(C15=TRUE,IF(G14="Fejl!","","Ingen spillere gik Mahjong. Hånden gik ud!"),""),IF(Y13="Selvtræk",CONCATENATE(Y12," vandt ",(SUM(U13:X13)+8)*3," points på selvtræk. (",SUM(U13:X13),"-points hånd.)"),CONCATENATE(Y12," vandt ",SUM(U13:X13)+24," points. ",Y13," feedede en ",SUM(U13:X13),"-points hånd."))))</f>
        <v/>
      </c>
      <c r="T15" s="33"/>
      <c r="U15" s="34"/>
      <c r="V15" s="34"/>
      <c r="W15" s="34"/>
      <c r="X15" s="34"/>
    </row>
    <row r="16" spans="2:25" s="32" customFormat="1" ht="7.5" customHeight="1" thickBot="1" x14ac:dyDescent="0.3">
      <c r="B16" s="102"/>
      <c r="C16" s="27"/>
      <c r="D16" s="31"/>
      <c r="T16" s="33"/>
      <c r="U16" s="34"/>
      <c r="V16" s="34"/>
      <c r="W16" s="34"/>
      <c r="X16" s="34"/>
    </row>
    <row r="17" spans="2:32" ht="14.25" customHeight="1" x14ac:dyDescent="0.25">
      <c r="B17" s="102"/>
      <c r="C17" s="104"/>
      <c r="D17" s="110">
        <v>3</v>
      </c>
      <c r="E17" s="7" t="s">
        <v>2</v>
      </c>
      <c r="F17" s="8" t="s">
        <v>3</v>
      </c>
      <c r="G17" s="9" t="s">
        <v>0</v>
      </c>
      <c r="H17" s="110">
        <v>4</v>
      </c>
      <c r="I17" s="7" t="s">
        <v>2</v>
      </c>
      <c r="J17" s="8" t="s">
        <v>3</v>
      </c>
      <c r="K17" s="9" t="s">
        <v>0</v>
      </c>
      <c r="L17" s="107">
        <v>1</v>
      </c>
      <c r="M17" s="7" t="s">
        <v>2</v>
      </c>
      <c r="N17" s="8" t="s">
        <v>3</v>
      </c>
      <c r="O17" s="9" t="s">
        <v>0</v>
      </c>
      <c r="P17" s="110">
        <v>2</v>
      </c>
      <c r="Q17" s="7" t="s">
        <v>2</v>
      </c>
      <c r="R17" s="8" t="s">
        <v>3</v>
      </c>
      <c r="S17" s="9" t="s">
        <v>0</v>
      </c>
      <c r="T17" s="10" t="str">
        <f>IF(COUNTIF(U17:X17,TRUE)&gt;1,"Fejl! (Feed)","")</f>
        <v/>
      </c>
      <c r="U17" s="2" t="b">
        <f>E18</f>
        <v>0</v>
      </c>
      <c r="V17" s="2" t="b">
        <f>I18</f>
        <v>0</v>
      </c>
      <c r="W17" s="2" t="b">
        <f>M18</f>
        <v>0</v>
      </c>
      <c r="X17" s="2" t="b">
        <f>Q18</f>
        <v>0</v>
      </c>
      <c r="Y17" s="1" t="str">
        <f>IF(E19&lt;&gt;"",$D$6,IF(I19&lt;&gt;"",$H$6,IF(M19&lt;&gt;"",$L$6,IF(Q19&lt;&gt;"",$P$6,"I. S"))))</f>
        <v>I. S</v>
      </c>
      <c r="AA17" s="100"/>
      <c r="AB17" s="100"/>
      <c r="AC17" s="100"/>
      <c r="AD17" s="100"/>
      <c r="AE17" s="100"/>
      <c r="AF17" s="100"/>
    </row>
    <row r="18" spans="2:32" ht="14.25" customHeight="1" x14ac:dyDescent="0.25">
      <c r="B18" s="102"/>
      <c r="C18" s="105"/>
      <c r="D18" s="111"/>
      <c r="E18" s="11" t="b">
        <v>0</v>
      </c>
      <c r="F18" s="12"/>
      <c r="G18" s="13"/>
      <c r="H18" s="111"/>
      <c r="I18" s="11" t="b">
        <v>0</v>
      </c>
      <c r="J18" s="12"/>
      <c r="K18" s="13"/>
      <c r="L18" s="108"/>
      <c r="M18" s="11" t="b">
        <v>0</v>
      </c>
      <c r="N18" s="12"/>
      <c r="O18" s="13"/>
      <c r="P18" s="111"/>
      <c r="Q18" s="11" t="b">
        <v>0</v>
      </c>
      <c r="R18" s="12"/>
      <c r="S18" s="13"/>
      <c r="T18" s="14" t="str">
        <f>IF(SUM(U19:X19)&gt;1,"Fejl! (Wins)",IF(G19="Fejl!","Rækkefølge fejl!",""))</f>
        <v/>
      </c>
      <c r="U18" s="2">
        <f>E19</f>
        <v>0</v>
      </c>
      <c r="V18" s="2">
        <f>I19</f>
        <v>0</v>
      </c>
      <c r="W18" s="2">
        <f>M19</f>
        <v>0</v>
      </c>
      <c r="X18" s="2">
        <f>Q19</f>
        <v>0</v>
      </c>
      <c r="Y18" s="1" t="str">
        <f>IF(E18,$D$6,IF(I18,$H$6,IF(M18,$L$6,IF(Q18,$P$6,"Selvtræk"))))</f>
        <v>Selvtræk</v>
      </c>
      <c r="AA18" s="100"/>
      <c r="AB18" s="100"/>
      <c r="AC18" s="100"/>
      <c r="AD18" s="100"/>
      <c r="AE18" s="100"/>
      <c r="AF18" s="100"/>
    </row>
    <row r="19" spans="2:32" ht="15" customHeight="1" thickBot="1" x14ac:dyDescent="0.3">
      <c r="B19" s="102"/>
      <c r="C19" s="106"/>
      <c r="D19" s="112"/>
      <c r="E19" s="15"/>
      <c r="F19" s="16" t="str">
        <f>IF(AND($E19="",$I19="",$M19="",$Q19=""),"",IF(E19&lt;&gt;"",IF($Y18="Selvtræk",(E19+8)*3,E19+24),IF(OR($E18,$I18,$M18,$Q18),IF(E18=TRUE,(SUM($U18:$X18)+8)*(-1),-8),(SUM($U18:$X18)+8)*(-1))))</f>
        <v/>
      </c>
      <c r="G19" s="17" t="str">
        <f>IF(AND($E19="",$I19="",$M19="",$Q19=""),IF($C20=TRUE,IF(G14="N. P.","Fejl!",0+G14),"N. P."),IF(G14="N. P.","Fejl!",G14+F19))</f>
        <v>N. P.</v>
      </c>
      <c r="H19" s="112"/>
      <c r="I19" s="15"/>
      <c r="J19" s="16" t="str">
        <f>IF(AND($E19="",$I19="",$M19="",$Q19=""),"",IF(I19&lt;&gt;"",IF($Y18="Selvtræk",(I19+8)*3,I19+24),IF(OR($E18,$I18,$M18,$Q18),IF(I18=TRUE,(SUM($U18:$X18)+8)*(-1),-8),(SUM($U18:$X18)+8)*(-1))))</f>
        <v/>
      </c>
      <c r="K19" s="17" t="str">
        <f>IF(AND($E19="",$I19="",$M19="",$Q19=""),IF($C20=TRUE,IF(K14="N. P.","Fejl!",0+K14),"N. P."),IF(K14="N. P.","Fejl!",K14+J19))</f>
        <v>N. P.</v>
      </c>
      <c r="L19" s="109"/>
      <c r="M19" s="15"/>
      <c r="N19" s="16" t="str">
        <f>IF(AND($E19="",$I19="",$M19="",$Q19=""),"",IF(M19&lt;&gt;"",IF($Y18="Selvtræk",(M19+8)*3,M19+24),IF(OR($E18,$I18,$M18,$Q18),IF(M18=TRUE,(SUM($U18:$X18)+8)*(-1),-8),(SUM($U18:$X18)+8)*(-1))))</f>
        <v/>
      </c>
      <c r="O19" s="17" t="str">
        <f>IF(AND($E19="",$I19="",$M19="",$Q19=""),IF($C20=TRUE,IF(O14="N. P.","Fejl!",0+O14),"N. P."),IF(O14="N. P.","Fejl!",O14+N19))</f>
        <v>N. P.</v>
      </c>
      <c r="P19" s="112"/>
      <c r="Q19" s="15"/>
      <c r="R19" s="16" t="str">
        <f>IF(AND($E19="",$I19="",$M19="",$Q19=""),"",IF(Q19&lt;&gt;"",IF($Y18="Selvtræk",(Q19+8)*3,Q19+24),IF(OR($E18,$I18,$M18,$Q18),IF(Q18=TRUE,(SUM($U18:$X18)+8)*(-1),-8),(SUM($U18:$X18)+8)*(-1))))</f>
        <v/>
      </c>
      <c r="S19" s="17" t="str">
        <f>IF(AND($E19="",$I19="",$M19="",$Q19=""),IF($C20=TRUE,IF(S14="N. P.","Fejl!",0+S14),"N. P."),IF(S14="N. P.","Fejl!",S14+R19))</f>
        <v>N. P.</v>
      </c>
      <c r="T19" s="18" t="str">
        <f>IF(SUM(U18:X18)&gt;0,CONCATENATE("Chksum: ",F19+J19+N19+R19),"")</f>
        <v/>
      </c>
      <c r="U19" s="2">
        <f>IF(U18&gt;0,1,0)</f>
        <v>0</v>
      </c>
      <c r="V19" s="2">
        <f>IF(V18&gt;0,1,0)</f>
        <v>0</v>
      </c>
      <c r="W19" s="2">
        <f>IF(W18&gt;0,1,0)</f>
        <v>0</v>
      </c>
      <c r="X19" s="2">
        <f>IF(X18&gt;0,1,0)</f>
        <v>0</v>
      </c>
      <c r="AA19" s="100"/>
      <c r="AB19" s="100"/>
      <c r="AC19" s="100"/>
      <c r="AD19" s="100"/>
      <c r="AE19" s="100"/>
      <c r="AF19" s="100"/>
    </row>
    <row r="20" spans="2:32" s="32" customFormat="1" ht="10.5" customHeight="1" x14ac:dyDescent="0.25">
      <c r="B20" s="102"/>
      <c r="C20" s="19" t="b">
        <v>0</v>
      </c>
      <c r="D20" s="31"/>
      <c r="E20" s="21" t="str">
        <f>IF(OR(AND(E18=TRUE,E19&gt;0),AND(I18=TRUE,I19&gt;0),AND(M18=TRUE,M19&gt;0),AND(Q18=TRUE,Q19&gt;0)),"Fejl! Det er ikke muligt at vinde og feede på samme tid!",IF(Y17="I. S",IF(C20=TRUE,IF(G19="Fejl!","","Ingen spillere gik Mahjong. Hånden gik ud!"),""),IF(Y18="Selvtræk",CONCATENATE(Y17," vandt ",(SUM(U18:X18)+8)*3," points på selvtræk. (",SUM(U18:X18),"-points hånd.)"),CONCATENATE(Y17," vandt ",SUM(U18:X18)+24," points. ",Y18," feedede en ",SUM(U18:X18),"-points hånd."))))</f>
        <v/>
      </c>
      <c r="T20" s="33"/>
      <c r="U20" s="34"/>
      <c r="V20" s="34"/>
      <c r="W20" s="34"/>
      <c r="X20" s="34"/>
    </row>
    <row r="21" spans="2:32" s="32" customFormat="1" ht="7.5" customHeight="1" thickBot="1" x14ac:dyDescent="0.3">
      <c r="B21" s="102"/>
      <c r="C21" s="27"/>
      <c r="D21" s="31"/>
      <c r="T21" s="33"/>
      <c r="U21" s="34"/>
      <c r="V21" s="34"/>
      <c r="W21" s="34"/>
      <c r="X21" s="34"/>
    </row>
    <row r="22" spans="2:32" ht="14.25" customHeight="1" x14ac:dyDescent="0.25">
      <c r="B22" s="102"/>
      <c r="C22" s="104"/>
      <c r="D22" s="110">
        <v>2</v>
      </c>
      <c r="E22" s="7" t="s">
        <v>2</v>
      </c>
      <c r="F22" s="8" t="s">
        <v>3</v>
      </c>
      <c r="G22" s="9" t="s">
        <v>0</v>
      </c>
      <c r="H22" s="110">
        <v>3</v>
      </c>
      <c r="I22" s="7" t="s">
        <v>2</v>
      </c>
      <c r="J22" s="8" t="s">
        <v>3</v>
      </c>
      <c r="K22" s="9" t="s">
        <v>0</v>
      </c>
      <c r="L22" s="110">
        <v>4</v>
      </c>
      <c r="M22" s="7" t="s">
        <v>2</v>
      </c>
      <c r="N22" s="8" t="s">
        <v>3</v>
      </c>
      <c r="O22" s="9" t="s">
        <v>0</v>
      </c>
      <c r="P22" s="107">
        <v>1</v>
      </c>
      <c r="Q22" s="7" t="s">
        <v>2</v>
      </c>
      <c r="R22" s="8" t="s">
        <v>3</v>
      </c>
      <c r="S22" s="9" t="s">
        <v>0</v>
      </c>
      <c r="T22" s="10" t="str">
        <f>IF(COUNTIF(U22:X22,TRUE)&gt;1,"Fejl! (Feed)","")</f>
        <v/>
      </c>
      <c r="U22" s="2" t="b">
        <f>E23</f>
        <v>0</v>
      </c>
      <c r="V22" s="2" t="b">
        <f>I23</f>
        <v>0</v>
      </c>
      <c r="W22" s="2" t="b">
        <f>M23</f>
        <v>0</v>
      </c>
      <c r="X22" s="2" t="b">
        <f>Q23</f>
        <v>0</v>
      </c>
      <c r="Y22" s="1" t="str">
        <f>IF(E24&lt;&gt;"",$D$6,IF(I24&lt;&gt;"",$H$6,IF(M24&lt;&gt;"",$L$6,IF(Q24&lt;&gt;"",$P$6,"I. S"))))</f>
        <v>I. S</v>
      </c>
      <c r="AA22" s="100"/>
      <c r="AB22" s="100"/>
      <c r="AC22" s="100"/>
      <c r="AD22" s="100"/>
      <c r="AE22" s="100"/>
      <c r="AF22" s="100"/>
    </row>
    <row r="23" spans="2:32" ht="14.25" customHeight="1" x14ac:dyDescent="0.25">
      <c r="B23" s="102"/>
      <c r="C23" s="105"/>
      <c r="D23" s="111"/>
      <c r="E23" s="11" t="b">
        <v>0</v>
      </c>
      <c r="F23" s="12"/>
      <c r="G23" s="13"/>
      <c r="H23" s="111"/>
      <c r="I23" s="11" t="b">
        <v>0</v>
      </c>
      <c r="J23" s="12"/>
      <c r="K23" s="13"/>
      <c r="L23" s="111"/>
      <c r="M23" s="11" t="b">
        <v>0</v>
      </c>
      <c r="N23" s="12"/>
      <c r="O23" s="13"/>
      <c r="P23" s="108"/>
      <c r="Q23" s="11" t="b">
        <v>0</v>
      </c>
      <c r="R23" s="12"/>
      <c r="S23" s="13"/>
      <c r="T23" s="14" t="str">
        <f>IF(SUM(U24:X24)&gt;1,"Fejl! (Wins)",IF(G24="Fejl!","Rækkefølge fejl!",""))</f>
        <v/>
      </c>
      <c r="U23" s="2">
        <f>E24</f>
        <v>0</v>
      </c>
      <c r="V23" s="2">
        <f>I24</f>
        <v>0</v>
      </c>
      <c r="W23" s="2">
        <f>M24</f>
        <v>0</v>
      </c>
      <c r="X23" s="2">
        <f>Q24</f>
        <v>0</v>
      </c>
      <c r="Y23" s="1" t="str">
        <f>IF(E23,$D$6,IF(I23,$H$6,IF(M23,$L$6,IF(Q23,$P$6,"Selvtræk"))))</f>
        <v>Selvtræk</v>
      </c>
      <c r="AA23" s="100"/>
      <c r="AB23" s="100"/>
      <c r="AC23" s="100"/>
      <c r="AD23" s="100"/>
      <c r="AE23" s="100"/>
      <c r="AF23" s="100"/>
    </row>
    <row r="24" spans="2:32" ht="15" customHeight="1" thickBot="1" x14ac:dyDescent="0.3">
      <c r="B24" s="102"/>
      <c r="C24" s="106"/>
      <c r="D24" s="112"/>
      <c r="E24" s="15"/>
      <c r="F24" s="16" t="str">
        <f>IF(AND($E24="",$I24="",$M24="",$Q24=""),"",IF(E24&lt;&gt;"",IF($Y23="Selvtræk",(E24+8)*3,E24+24),IF(OR($E23,$I23,$M23,$Q23),IF(E23=TRUE,(SUM($U23:$X23)+8)*(-1),-8),(SUM($U23:$X23)+8)*(-1))))</f>
        <v/>
      </c>
      <c r="G24" s="17" t="str">
        <f>IF(AND($E24="",$I24="",$M24="",$Q24=""),IF($C25=TRUE,IF(G19="N. P.","Fejl!",0+G19),"N. P."),IF(G19="N. P.","Fejl!",G19+F24))</f>
        <v>N. P.</v>
      </c>
      <c r="H24" s="112"/>
      <c r="I24" s="15"/>
      <c r="J24" s="16" t="str">
        <f>IF(AND($E24="",$I24="",$M24="",$Q24=""),"",IF(I24&lt;&gt;"",IF($Y23="Selvtræk",(I24+8)*3,I24+24),IF(OR($E23,$I23,$M23,$Q23),IF(I23=TRUE,(SUM($U23:$X23)+8)*(-1),-8),(SUM($U23:$X23)+8)*(-1))))</f>
        <v/>
      </c>
      <c r="K24" s="17" t="str">
        <f>IF(AND($E24="",$I24="",$M24="",$Q24=""),IF($C25=TRUE,IF(K19="N. P.","Fejl!",0+K19),"N. P."),IF(K19="N. P.","Fejl!",K19+J24))</f>
        <v>N. P.</v>
      </c>
      <c r="L24" s="112"/>
      <c r="M24" s="15"/>
      <c r="N24" s="16" t="str">
        <f>IF(AND($E24="",$I24="",$M24="",$Q24=""),"",IF(M24&lt;&gt;"",IF($Y23="Selvtræk",(M24+8)*3,M24+24),IF(OR($E23,$I23,$M23,$Q23),IF(M23=TRUE,(SUM($U23:$X23)+8)*(-1),-8),(SUM($U23:$X23)+8)*(-1))))</f>
        <v/>
      </c>
      <c r="O24" s="17" t="str">
        <f>IF(AND($E24="",$I24="",$M24="",$Q24=""),IF($C25=TRUE,IF(O19="N. P.","Fejl!",0+O19),"N. P."),IF(O19="N. P.","Fejl!",O19+N24))</f>
        <v>N. P.</v>
      </c>
      <c r="P24" s="109"/>
      <c r="Q24" s="15"/>
      <c r="R24" s="16" t="str">
        <f>IF(AND($E24="",$I24="",$M24="",$Q24=""),"",IF(Q24&lt;&gt;"",IF($Y23="Selvtræk",(Q24+8)*3,Q24+24),IF(OR($E23,$I23,$M23,$Q23),IF(Q23=TRUE,(SUM($U23:$X23)+8)*(-1),-8),(SUM($U23:$X23)+8)*(-1))))</f>
        <v/>
      </c>
      <c r="S24" s="17" t="str">
        <f>IF(AND($E24="",$I24="",$M24="",$Q24=""),IF($C25=TRUE,IF(S19="N. P.","Fejl!",0+S19),"N. P."),IF(S19="N. P.","Fejl!",S19+R24))</f>
        <v>N. P.</v>
      </c>
      <c r="T24" s="18" t="str">
        <f>IF(SUM(U23:X23)&gt;0,CONCATENATE("Chksum: ",F24+J24+N24+R24),"")</f>
        <v/>
      </c>
      <c r="U24" s="2">
        <f>IF(U23&gt;0,1,0)</f>
        <v>0</v>
      </c>
      <c r="V24" s="2">
        <f>IF(V23&gt;0,1,0)</f>
        <v>0</v>
      </c>
      <c r="W24" s="2">
        <f>IF(W23&gt;0,1,0)</f>
        <v>0</v>
      </c>
      <c r="X24" s="2">
        <f>IF(X23&gt;0,1,0)</f>
        <v>0</v>
      </c>
      <c r="AA24" s="100"/>
      <c r="AB24" s="100"/>
      <c r="AC24" s="100"/>
      <c r="AD24" s="100"/>
      <c r="AE24" s="100"/>
      <c r="AF24" s="100"/>
    </row>
    <row r="25" spans="2:32" s="32" customFormat="1" ht="10.5" customHeight="1" x14ac:dyDescent="0.25">
      <c r="B25" s="102"/>
      <c r="C25" s="35" t="b">
        <v>0</v>
      </c>
      <c r="D25" s="31"/>
      <c r="E25" s="21" t="str">
        <f>IF(OR(AND(E23=TRUE,E24&gt;0),AND(I23=TRUE,I24&gt;0),AND(M23=TRUE,M24&gt;0),AND(Q23=TRUE,Q24&gt;0)),"Fejl! Det er ikke muligt at vinde og feede på samme tid!",IF(Y22="I. S",IF(C25=TRUE,IF(G24="Fejl!","","Ingen spillere gik Mahjong. Hånden gik ud!"),""),IF(Y23="Selvtræk",CONCATENATE(Y22," vandt ",(SUM(U23:X23)+8)*3," points på selvtræk. (",SUM(U23:X23),"-points hånd.)"),CONCATENATE(Y22," vandt ",SUM(U23:X23)+24," points. ",Y23," feedede en ",SUM(U23:X23),"-points hånd."))))</f>
        <v/>
      </c>
      <c r="T25" s="33"/>
      <c r="U25" s="34"/>
      <c r="V25" s="34"/>
      <c r="W25" s="34"/>
      <c r="X25" s="34"/>
    </row>
    <row r="26" spans="2:32" s="32" customFormat="1" ht="7.5" customHeight="1" thickBot="1" x14ac:dyDescent="0.3">
      <c r="B26" s="102"/>
      <c r="C26" s="36"/>
      <c r="D26" s="31"/>
      <c r="T26" s="33"/>
      <c r="U26" s="34"/>
      <c r="V26" s="34"/>
      <c r="W26" s="34"/>
      <c r="X26" s="34"/>
    </row>
    <row r="27" spans="2:32" ht="15.75" thickBot="1" x14ac:dyDescent="0.3">
      <c r="B27" s="102"/>
      <c r="C27" s="36"/>
      <c r="D27" s="113" t="s">
        <v>5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5"/>
      <c r="T27" s="37"/>
    </row>
    <row r="28" spans="2:32" ht="15.75" thickBot="1" x14ac:dyDescent="0.3">
      <c r="B28" s="103"/>
      <c r="C28" s="38"/>
      <c r="D28" s="39"/>
      <c r="E28" s="40" t="str">
        <f>CONCATENATE(D6,":")</f>
        <v>East:</v>
      </c>
      <c r="F28" s="40"/>
      <c r="G28" s="41" t="str">
        <f>G24</f>
        <v>N. P.</v>
      </c>
      <c r="H28" s="39"/>
      <c r="I28" s="40" t="str">
        <f>CONCATENATE(H6,":")</f>
        <v>South:</v>
      </c>
      <c r="J28" s="40"/>
      <c r="K28" s="41" t="str">
        <f>K24</f>
        <v>N. P.</v>
      </c>
      <c r="L28" s="39"/>
      <c r="M28" s="40" t="str">
        <f>CONCATENATE(L6,":")</f>
        <v>West:</v>
      </c>
      <c r="N28" s="40"/>
      <c r="O28" s="41" t="str">
        <f>O24</f>
        <v>N. P.</v>
      </c>
      <c r="P28" s="39"/>
      <c r="Q28" s="40" t="str">
        <f>CONCATENATE(P6,":")</f>
        <v>North:</v>
      </c>
      <c r="R28" s="40"/>
      <c r="S28" s="42" t="str">
        <f>S24</f>
        <v>N. P.</v>
      </c>
      <c r="T28" s="43"/>
    </row>
    <row r="29" spans="2:32" ht="15.75" thickBot="1" x14ac:dyDescent="0.3"/>
    <row r="30" spans="2:32" ht="15.75" thickBot="1" x14ac:dyDescent="0.3">
      <c r="B30" s="4"/>
      <c r="C30" s="5" t="s">
        <v>6</v>
      </c>
      <c r="D30" s="120" t="str">
        <f>D6</f>
        <v>East</v>
      </c>
      <c r="E30" s="121"/>
      <c r="F30" s="121"/>
      <c r="G30" s="122"/>
      <c r="H30" s="120" t="str">
        <f>H6</f>
        <v>South</v>
      </c>
      <c r="I30" s="121"/>
      <c r="J30" s="121"/>
      <c r="K30" s="122"/>
      <c r="L30" s="120" t="str">
        <f>L6</f>
        <v>West</v>
      </c>
      <c r="M30" s="121"/>
      <c r="N30" s="121"/>
      <c r="O30" s="122"/>
      <c r="P30" s="120" t="str">
        <f>P6</f>
        <v>North</v>
      </c>
      <c r="Q30" s="121"/>
      <c r="R30" s="121"/>
      <c r="S30" s="122"/>
      <c r="T30" s="6" t="s">
        <v>1</v>
      </c>
    </row>
    <row r="31" spans="2:32" ht="14.25" customHeight="1" x14ac:dyDescent="0.25">
      <c r="B31" s="127" t="s">
        <v>7</v>
      </c>
      <c r="C31" s="104"/>
      <c r="D31" s="107">
        <v>1</v>
      </c>
      <c r="E31" s="7" t="s">
        <v>2</v>
      </c>
      <c r="F31" s="8" t="s">
        <v>3</v>
      </c>
      <c r="G31" s="9" t="s">
        <v>0</v>
      </c>
      <c r="H31" s="110">
        <v>2</v>
      </c>
      <c r="I31" s="7" t="s">
        <v>2</v>
      </c>
      <c r="J31" s="8" t="s">
        <v>3</v>
      </c>
      <c r="K31" s="9" t="s">
        <v>0</v>
      </c>
      <c r="L31" s="110">
        <v>3</v>
      </c>
      <c r="M31" s="7" t="s">
        <v>2</v>
      </c>
      <c r="N31" s="8" t="s">
        <v>3</v>
      </c>
      <c r="O31" s="9" t="s">
        <v>0</v>
      </c>
      <c r="P31" s="110">
        <v>4</v>
      </c>
      <c r="Q31" s="7" t="s">
        <v>2</v>
      </c>
      <c r="R31" s="8" t="s">
        <v>3</v>
      </c>
      <c r="S31" s="9" t="s">
        <v>0</v>
      </c>
      <c r="T31" s="10" t="str">
        <f>IF(COUNTIF(U31:X31,TRUE)&gt;1,"Fejl! (Feed)","")</f>
        <v/>
      </c>
      <c r="U31" s="2" t="b">
        <f>E32</f>
        <v>0</v>
      </c>
      <c r="V31" s="2" t="b">
        <f>I32</f>
        <v>0</v>
      </c>
      <c r="W31" s="2" t="b">
        <f>M32</f>
        <v>0</v>
      </c>
      <c r="X31" s="2" t="b">
        <f>Q32</f>
        <v>0</v>
      </c>
      <c r="Y31" s="1" t="str">
        <f>IF(E33&lt;&gt;"",$D$6,IF(I33&lt;&gt;"",$H$6,IF(M33&lt;&gt;"",$L$6,IF(Q33&lt;&gt;"",$P$6,"I. S"))))</f>
        <v>I. S</v>
      </c>
    </row>
    <row r="32" spans="2:32" ht="14.25" customHeight="1" x14ac:dyDescent="0.25">
      <c r="B32" s="128"/>
      <c r="C32" s="105"/>
      <c r="D32" s="108"/>
      <c r="E32" s="11" t="b">
        <v>0</v>
      </c>
      <c r="F32" s="12"/>
      <c r="G32" s="13"/>
      <c r="H32" s="111"/>
      <c r="I32" s="11" t="b">
        <v>0</v>
      </c>
      <c r="J32" s="12"/>
      <c r="K32" s="13"/>
      <c r="L32" s="111"/>
      <c r="M32" s="11" t="b">
        <v>0</v>
      </c>
      <c r="N32" s="12"/>
      <c r="O32" s="13"/>
      <c r="P32" s="111"/>
      <c r="Q32" s="11" t="b">
        <v>0</v>
      </c>
      <c r="R32" s="12"/>
      <c r="S32" s="13"/>
      <c r="T32" s="14" t="str">
        <f>IF(SUM(U33:X33)&gt;1,"Fejl! (Wins)",IF(G33="Fejl!","Rækkefølge fejl! Forkert vind?",""))</f>
        <v/>
      </c>
      <c r="U32" s="2">
        <f>E33</f>
        <v>0</v>
      </c>
      <c r="V32" s="2">
        <f>I33</f>
        <v>0</v>
      </c>
      <c r="W32" s="2">
        <f>M33</f>
        <v>0</v>
      </c>
      <c r="X32" s="2">
        <f>Q33</f>
        <v>0</v>
      </c>
      <c r="Y32" s="1" t="str">
        <f>IF(E32,$D$6,IF(I32,$H$6,IF(M32,$L$6,IF(Q32,$P$6,"Selvtræk"))))</f>
        <v>Selvtræk</v>
      </c>
    </row>
    <row r="33" spans="2:25" ht="14.25" customHeight="1" thickBot="1" x14ac:dyDescent="0.3">
      <c r="B33" s="128"/>
      <c r="C33" s="106"/>
      <c r="D33" s="109"/>
      <c r="E33" s="15"/>
      <c r="F33" s="16" t="str">
        <f>IF(AND($E33="",$I33="",$M33="",$Q33=""),"",IF(E33&lt;&gt;"",IF($Y32="Selvtræk",(E33+8)*3,E33+24),IF(OR($E32,$I32,$M32,$Q32),IF(E32=TRUE,(SUM($U32:$X32)+8)*(-1),-8),(SUM($U32:$X32)+8)*(-1))))</f>
        <v/>
      </c>
      <c r="G33" s="17" t="str">
        <f>IF(AND($E33="",$I33="",$M33="",$Q33=""),IF($C34=TRUE,IF(G24="N. P.","Fejl!",0+G24),"N. P."),IF(G28="N. P.","Fejl!",G24+F33))</f>
        <v>N. P.</v>
      </c>
      <c r="H33" s="112"/>
      <c r="I33" s="15"/>
      <c r="J33" s="16" t="str">
        <f>IF(AND($E33="",$I33="",$M33="",$Q33=""),"",IF(I33&lt;&gt;"",IF($Y32="Selvtræk",(I33+8)*3,I33+24),IF(OR($E32,$I32,$M32,$Q32),IF(I32=TRUE,(SUM($U32:$X32)+8)*(-1),-8),(SUM($U32:$X32)+8)*(-1))))</f>
        <v/>
      </c>
      <c r="K33" s="17" t="str">
        <f>IF(AND($E33="",$I33="",$M33="",$Q33=""),IF($C34=TRUE,IF(K24="N. P.","Fejl!",0+K24),"N. P."),IF(K28="N. P.","Fejl!",K24+J33))</f>
        <v>N. P.</v>
      </c>
      <c r="L33" s="112"/>
      <c r="M33" s="15"/>
      <c r="N33" s="16" t="str">
        <f>IF(AND($E33="",$I33="",$M33="",$Q33=""),"",IF(M33&lt;&gt;"",IF($Y32="Selvtræk",(M33+8)*3,M33+24),IF(OR($E32,$I32,$M32,$Q32),IF(M32=TRUE,(SUM($U32:$X32)+8)*(-1),-8),(SUM($U32:$X32)+8)*(-1))))</f>
        <v/>
      </c>
      <c r="O33" s="17" t="str">
        <f>IF(AND($E33="",$I33="",$M33="",$Q33=""),IF($C34=TRUE,IF(O24="N. P.","Fejl!",0+O24),"N. P."),IF(O28="N. P.","Fejl!",O24+N33))</f>
        <v>N. P.</v>
      </c>
      <c r="P33" s="112"/>
      <c r="Q33" s="15"/>
      <c r="R33" s="16" t="str">
        <f>IF(AND($E33="",$I33="",$M33="",$Q33=""),"",IF(Q33&lt;&gt;"",IF($Y32="Selvtræk",(Q33+8)*3,Q33+24),IF(OR($E32,$I32,$M32,$Q32),IF(Q32=TRUE,(SUM($U32:$X32)+8)*(-1),-8),(SUM($U32:$X32)+8)*(-1))))</f>
        <v/>
      </c>
      <c r="S33" s="17" t="str">
        <f>IF(AND($E33="",$I33="",$M33="",$Q33=""),IF($C34=TRUE,IF(S24="N. P.","Fejl!",0+S24),"N. P."),IF(S28="N. P.","Fejl!",S24+R33))</f>
        <v>N. P.</v>
      </c>
      <c r="T33" s="18" t="str">
        <f>IF(SUM(U32:X32)&gt;0,CONCATENATE("Chksum: ",F33+J33+N33+R33),"")</f>
        <v/>
      </c>
      <c r="U33" s="2">
        <f>IF(U32&gt;0,1,0)</f>
        <v>0</v>
      </c>
      <c r="V33" s="2">
        <f>IF(V32&gt;0,1,0)</f>
        <v>0</v>
      </c>
      <c r="W33" s="2">
        <f>IF(W32&gt;0,1,0)</f>
        <v>0</v>
      </c>
      <c r="X33" s="2">
        <f>IF(X32&gt;0,1,0)</f>
        <v>0</v>
      </c>
    </row>
    <row r="34" spans="2:25" s="26" customFormat="1" ht="10.5" customHeight="1" x14ac:dyDescent="0.15">
      <c r="B34" s="128"/>
      <c r="C34" s="19" t="b">
        <v>0</v>
      </c>
      <c r="D34" s="20"/>
      <c r="E34" s="21" t="str">
        <f>IF(OR(AND(E32=TRUE,E33&gt;0),AND(I32=TRUE,I33&gt;0),AND(M32=TRUE,M33&gt;0),AND(Q32=TRUE,Q33&gt;0)),"Fejl! Det er ikke muligt at vinde og feede på samme tid!",IF(Y31="I. S",IF(C34=TRUE,IF(G33="Fejl!","","Ingen spillere gik Mahjong. Hånden gik ud!"),""),IF(Y32="Selvtræk",CONCATENATE(Y31," vandt ",(SUM(U32:X32)+8)*3," points på selvtræk. (",SUM(U32:X32),"-points hånd.)"),CONCATENATE(Y31," vandt ",SUM(U32:X32)+24," points. ",Y32," feedede en ",SUM(U32:X32),"-points hånd."))))</f>
        <v/>
      </c>
      <c r="F34" s="21"/>
      <c r="G34" s="21"/>
      <c r="H34" s="21"/>
      <c r="I34" s="22"/>
      <c r="J34" s="23"/>
      <c r="K34" s="22"/>
      <c r="L34" s="23"/>
      <c r="M34" s="24"/>
      <c r="N34" s="21"/>
      <c r="O34" s="21"/>
      <c r="P34" s="21"/>
      <c r="Q34" s="21"/>
      <c r="R34" s="21"/>
      <c r="S34" s="21"/>
      <c r="T34" s="25"/>
    </row>
    <row r="35" spans="2:25" ht="7.5" customHeight="1" thickBot="1" x14ac:dyDescent="0.3">
      <c r="B35" s="128"/>
      <c r="C35" s="27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</row>
    <row r="36" spans="2:25" ht="14.25" customHeight="1" x14ac:dyDescent="0.25">
      <c r="B36" s="128"/>
      <c r="C36" s="104"/>
      <c r="D36" s="110">
        <v>4</v>
      </c>
      <c r="E36" s="7" t="s">
        <v>2</v>
      </c>
      <c r="F36" s="8" t="s">
        <v>3</v>
      </c>
      <c r="G36" s="9" t="s">
        <v>0</v>
      </c>
      <c r="H36" s="107">
        <v>1</v>
      </c>
      <c r="I36" s="7" t="s">
        <v>2</v>
      </c>
      <c r="J36" s="8" t="s">
        <v>3</v>
      </c>
      <c r="K36" s="9" t="s">
        <v>0</v>
      </c>
      <c r="L36" s="110">
        <v>2</v>
      </c>
      <c r="M36" s="7" t="s">
        <v>2</v>
      </c>
      <c r="N36" s="8" t="s">
        <v>3</v>
      </c>
      <c r="O36" s="9" t="s">
        <v>0</v>
      </c>
      <c r="P36" s="110">
        <v>3</v>
      </c>
      <c r="Q36" s="7" t="s">
        <v>2</v>
      </c>
      <c r="R36" s="8" t="s">
        <v>3</v>
      </c>
      <c r="S36" s="9" t="s">
        <v>0</v>
      </c>
      <c r="T36" s="10" t="str">
        <f>IF(COUNTIF(U36:X36,TRUE)&gt;1,"Fejl! (Feed)","")</f>
        <v/>
      </c>
      <c r="U36" s="2" t="b">
        <f>E37</f>
        <v>0</v>
      </c>
      <c r="V36" s="2" t="b">
        <f>I37</f>
        <v>0</v>
      </c>
      <c r="W36" s="2" t="b">
        <f>M37</f>
        <v>0</v>
      </c>
      <c r="X36" s="2" t="b">
        <f>Q37</f>
        <v>0</v>
      </c>
      <c r="Y36" s="1" t="str">
        <f>IF(E38&lt;&gt;"",$D$6,IF(I38&lt;&gt;"",$H$6,IF(M38&lt;&gt;"",$L$6,IF(Q38&lt;&gt;"",$P$6,"I. S"))))</f>
        <v>I. S</v>
      </c>
    </row>
    <row r="37" spans="2:25" ht="14.25" customHeight="1" x14ac:dyDescent="0.25">
      <c r="B37" s="128"/>
      <c r="C37" s="105"/>
      <c r="D37" s="111"/>
      <c r="E37" s="11" t="b">
        <v>0</v>
      </c>
      <c r="F37" s="12"/>
      <c r="G37" s="13"/>
      <c r="H37" s="108"/>
      <c r="I37" s="11" t="b">
        <v>0</v>
      </c>
      <c r="J37" s="12"/>
      <c r="K37" s="13"/>
      <c r="L37" s="111"/>
      <c r="M37" s="11" t="b">
        <v>0</v>
      </c>
      <c r="N37" s="12"/>
      <c r="O37" s="13"/>
      <c r="P37" s="111"/>
      <c r="Q37" s="11" t="b">
        <v>0</v>
      </c>
      <c r="R37" s="12"/>
      <c r="S37" s="13"/>
      <c r="T37" s="14" t="str">
        <f>IF(SUM(U38:X38)&gt;1,"Fejl! (Wins)",IF(G38="Fejl!","Rækkefølge fejl!",""))</f>
        <v/>
      </c>
      <c r="U37" s="2">
        <f>E38</f>
        <v>0</v>
      </c>
      <c r="V37" s="2">
        <f>I38</f>
        <v>0</v>
      </c>
      <c r="W37" s="2">
        <f>M38</f>
        <v>0</v>
      </c>
      <c r="X37" s="2">
        <f>Q38</f>
        <v>0</v>
      </c>
      <c r="Y37" s="1" t="str">
        <f>IF(E37,$D$6,IF(I37,$H$6,IF(M37,$L$6,IF(Q37,$P$6,"Selvtræk"))))</f>
        <v>Selvtræk</v>
      </c>
    </row>
    <row r="38" spans="2:25" ht="15" customHeight="1" thickBot="1" x14ac:dyDescent="0.3">
      <c r="B38" s="128"/>
      <c r="C38" s="106"/>
      <c r="D38" s="112"/>
      <c r="E38" s="15"/>
      <c r="F38" s="16" t="str">
        <f>IF(AND($E38="",$I38="",$M38="",$Q38=""),"",IF(E38&lt;&gt;"",IF($Y37="Selvtræk",(E38+8)*3,E38+24),IF(OR($E37,$I37,$M37,$Q37),IF(E37=TRUE,(SUM($U37:$X37)+8)*(-1),-8),(SUM($U37:$X37)+8)*(-1))))</f>
        <v/>
      </c>
      <c r="G38" s="17" t="str">
        <f>IF(AND($E38="",$I38="",$M38="",$Q38=""),IF($C39=TRUE,IF(G33="N. P.","Fejl!",0+G33),"N. P."),IF(G33="N. P.","Fejl!",G33+F38))</f>
        <v>N. P.</v>
      </c>
      <c r="H38" s="109"/>
      <c r="I38" s="15"/>
      <c r="J38" s="16" t="str">
        <f>IF(AND($E38="",$I38="",$M38="",$Q38=""),"",IF(I38&lt;&gt;"",IF($Y37="Selvtræk",(I38+8)*3,I38+24),IF(OR($E37,$I37,$M37,$Q37),IF(I37=TRUE,(SUM($U37:$X37)+8)*(-1),-8),(SUM($U37:$X37)+8)*(-1))))</f>
        <v/>
      </c>
      <c r="K38" s="17" t="str">
        <f>IF(AND($E38="",$I38="",$M38="",$Q38=""),IF($C39=TRUE,IF(K33="N. P.","Fejl!",0+K33),"N. P."),IF(K33="N. P.","Fejl!",K33+J38))</f>
        <v>N. P.</v>
      </c>
      <c r="L38" s="112"/>
      <c r="M38" s="15"/>
      <c r="N38" s="16" t="str">
        <f>IF(AND($E38="",$I38="",$M38="",$Q38=""),"",IF(M38&lt;&gt;"",IF($Y37="Selvtræk",(M38+8)*3,M38+24),IF(OR($E37,$I37,$M37,$Q37),IF(M37=TRUE,(SUM($U37:$X37)+8)*(-1),-8),(SUM($U37:$X37)+8)*(-1))))</f>
        <v/>
      </c>
      <c r="O38" s="17" t="str">
        <f>IF(AND($E38="",$I38="",$M38="",$Q38=""),IF($C39=TRUE,IF(O33="N. P.","Fejl!",0+O33),"N. P."),IF(O33="N. P.","Fejl!",O33+N38))</f>
        <v>N. P.</v>
      </c>
      <c r="P38" s="112"/>
      <c r="Q38" s="15"/>
      <c r="R38" s="16" t="str">
        <f>IF(AND($E38="",$I38="",$M38="",$Q38=""),"",IF(Q38&lt;&gt;"",IF($Y37="Selvtræk",(Q38+8)*3,Q38+24),IF(OR($E37,$I37,$M37,$Q37),IF(Q37=TRUE,(SUM($U37:$X37)+8)*(-1),-8),(SUM($U37:$X37)+8)*(-1))))</f>
        <v/>
      </c>
      <c r="S38" s="17" t="str">
        <f>IF(AND($E38="",$I38="",$M38="",$Q38=""),IF($C39=TRUE,IF(S33="N. P.","Fejl!",0+S33),"N. P."),IF(S33="N. P.","Fejl!",S33+R38))</f>
        <v>N. P.</v>
      </c>
      <c r="T38" s="18" t="str">
        <f>IF(SUM(U37:X37)&gt;0,CONCATENATE("Chksum: ",F38+J38+N38+R38),"")</f>
        <v/>
      </c>
      <c r="U38" s="2">
        <f>IF(U37&gt;0,1,0)</f>
        <v>0</v>
      </c>
      <c r="V38" s="2">
        <f>IF(V37&gt;0,1,0)</f>
        <v>0</v>
      </c>
      <c r="W38" s="2">
        <f>IF(W37&gt;0,1,0)</f>
        <v>0</v>
      </c>
      <c r="X38" s="2">
        <f>IF(X37&gt;0,1,0)</f>
        <v>0</v>
      </c>
    </row>
    <row r="39" spans="2:25" s="32" customFormat="1" ht="10.5" customHeight="1" x14ac:dyDescent="0.25">
      <c r="B39" s="128"/>
      <c r="C39" s="19" t="b">
        <v>0</v>
      </c>
      <c r="D39" s="31"/>
      <c r="E39" s="21" t="str">
        <f>IF(OR(AND(E37=TRUE,E38&gt;0),AND(I37=TRUE,I38&gt;0),AND(M37=TRUE,M38&gt;0),AND(Q37=TRUE,Q38&gt;0)),"Fejl! Det er ikke muligt at vinde og feede på samme tid!",IF(Y36="I. S",IF(C39=TRUE,IF(G38="Fejl!","","Ingen spillere gik Mahjong. Hånden gik ud!"),""),IF(Y37="Selvtræk",CONCATENATE(Y36," vandt ",(SUM(U37:X37)+8)*3," points på selvtræk. (",SUM(U37:X37),"-points hånd.)"),CONCATENATE(Y36," vandt ",SUM(U37:X37)+24," points. ",Y37," feedede en ",SUM(U37:X37),"-points hånd."))))</f>
        <v/>
      </c>
      <c r="T39" s="33"/>
      <c r="U39" s="34"/>
      <c r="V39" s="34"/>
      <c r="W39" s="34"/>
      <c r="X39" s="34"/>
    </row>
    <row r="40" spans="2:25" s="32" customFormat="1" ht="7.5" customHeight="1" thickBot="1" x14ac:dyDescent="0.3">
      <c r="B40" s="128"/>
      <c r="C40" s="27"/>
      <c r="D40" s="31"/>
      <c r="T40" s="33"/>
      <c r="U40" s="34"/>
      <c r="V40" s="34"/>
      <c r="W40" s="34"/>
      <c r="X40" s="34"/>
    </row>
    <row r="41" spans="2:25" ht="14.25" customHeight="1" x14ac:dyDescent="0.25">
      <c r="B41" s="128"/>
      <c r="C41" s="104"/>
      <c r="D41" s="110">
        <v>3</v>
      </c>
      <c r="E41" s="7" t="s">
        <v>2</v>
      </c>
      <c r="F41" s="8" t="s">
        <v>3</v>
      </c>
      <c r="G41" s="9" t="s">
        <v>0</v>
      </c>
      <c r="H41" s="110">
        <v>4</v>
      </c>
      <c r="I41" s="7" t="s">
        <v>2</v>
      </c>
      <c r="J41" s="8" t="s">
        <v>3</v>
      </c>
      <c r="K41" s="9" t="s">
        <v>0</v>
      </c>
      <c r="L41" s="107">
        <v>1</v>
      </c>
      <c r="M41" s="7" t="s">
        <v>2</v>
      </c>
      <c r="N41" s="8" t="s">
        <v>3</v>
      </c>
      <c r="O41" s="9" t="s">
        <v>0</v>
      </c>
      <c r="P41" s="110">
        <v>2</v>
      </c>
      <c r="Q41" s="7" t="s">
        <v>2</v>
      </c>
      <c r="R41" s="8" t="s">
        <v>3</v>
      </c>
      <c r="S41" s="9" t="s">
        <v>0</v>
      </c>
      <c r="T41" s="10" t="str">
        <f>IF(COUNTIF(U41:X41,TRUE)&gt;1,"Fejl! (Feed)","")</f>
        <v/>
      </c>
      <c r="U41" s="2" t="b">
        <f>E42</f>
        <v>0</v>
      </c>
      <c r="V41" s="2" t="b">
        <f>I42</f>
        <v>0</v>
      </c>
      <c r="W41" s="2" t="b">
        <f>M42</f>
        <v>0</v>
      </c>
      <c r="X41" s="2" t="b">
        <f>Q42</f>
        <v>0</v>
      </c>
      <c r="Y41" s="1" t="str">
        <f>IF(E43&lt;&gt;"",$D$6,IF(I43&lt;&gt;"",$H$6,IF(M43&lt;&gt;"",$L$6,IF(Q43&lt;&gt;"",$P$6,"I. S"))))</f>
        <v>I. S</v>
      </c>
    </row>
    <row r="42" spans="2:25" ht="14.25" customHeight="1" x14ac:dyDescent="0.25">
      <c r="B42" s="128"/>
      <c r="C42" s="105"/>
      <c r="D42" s="111"/>
      <c r="E42" s="11" t="b">
        <v>0</v>
      </c>
      <c r="F42" s="12"/>
      <c r="G42" s="13"/>
      <c r="H42" s="111"/>
      <c r="I42" s="11" t="b">
        <v>0</v>
      </c>
      <c r="J42" s="12"/>
      <c r="K42" s="13"/>
      <c r="L42" s="108"/>
      <c r="M42" s="11" t="b">
        <v>0</v>
      </c>
      <c r="N42" s="12"/>
      <c r="O42" s="13"/>
      <c r="P42" s="111"/>
      <c r="Q42" s="11" t="b">
        <v>0</v>
      </c>
      <c r="R42" s="12"/>
      <c r="S42" s="13"/>
      <c r="T42" s="14" t="str">
        <f>IF(SUM(U43:X43)&gt;1,"Fejl! (Wins)",IF(G43="Fejl!","Rækkefølge fejl!",""))</f>
        <v/>
      </c>
      <c r="U42" s="2">
        <f>E43</f>
        <v>0</v>
      </c>
      <c r="V42" s="2">
        <f>I43</f>
        <v>0</v>
      </c>
      <c r="W42" s="2">
        <f>M43</f>
        <v>0</v>
      </c>
      <c r="X42" s="2">
        <f>Q43</f>
        <v>0</v>
      </c>
      <c r="Y42" s="1" t="str">
        <f>IF(E42,$D$6,IF(I42,$H$6,IF(M42,$L$6,IF(Q42,$P$6,"Selvtræk"))))</f>
        <v>Selvtræk</v>
      </c>
    </row>
    <row r="43" spans="2:25" ht="15" customHeight="1" thickBot="1" x14ac:dyDescent="0.3">
      <c r="B43" s="128"/>
      <c r="C43" s="106"/>
      <c r="D43" s="112"/>
      <c r="E43" s="15"/>
      <c r="F43" s="16" t="str">
        <f>IF(AND($E43="",$I43="",$M43="",$Q43=""),"",IF(E43&lt;&gt;"",IF($Y42="Selvtræk",(E43+8)*3,E43+24),IF(OR($E42,$I42,$M42,$Q42),IF(E42=TRUE,(SUM($U42:$X42)+8)*(-1),-8),(SUM($U42:$X42)+8)*(-1))))</f>
        <v/>
      </c>
      <c r="G43" s="17" t="str">
        <f>IF(AND($E43="",$I43="",$M43="",$Q43=""),IF($C44=TRUE,IF(G38="N. P.","Fejl!",0+G38),"N. P."),IF(G38="N. P.","Fejl!",G38+F43))</f>
        <v>N. P.</v>
      </c>
      <c r="H43" s="112"/>
      <c r="I43" s="15"/>
      <c r="J43" s="16" t="str">
        <f>IF(AND($E43="",$I43="",$M43="",$Q43=""),"",IF(I43&lt;&gt;"",IF($Y42="Selvtræk",(I43+8)*3,I43+24),IF(OR($E42,$I42,$M42,$Q42),IF(I42=TRUE,(SUM($U42:$X42)+8)*(-1),-8),(SUM($U42:$X42)+8)*(-1))))</f>
        <v/>
      </c>
      <c r="K43" s="17" t="str">
        <f>IF(AND($E43="",$I43="",$M43="",$Q43=""),IF($C44=TRUE,IF(K38="N. P.","Fejl!",0+K38),"N. P."),IF(K38="N. P.","Fejl!",K38+J43))</f>
        <v>N. P.</v>
      </c>
      <c r="L43" s="109"/>
      <c r="M43" s="15"/>
      <c r="N43" s="16" t="str">
        <f>IF(AND($E43="",$I43="",$M43="",$Q43=""),"",IF(M43&lt;&gt;"",IF($Y42="Selvtræk",(M43+8)*3,M43+24),IF(OR($E42,$I42,$M42,$Q42),IF(M42=TRUE,(SUM($U42:$X42)+8)*(-1),-8),(SUM($U42:$X42)+8)*(-1))))</f>
        <v/>
      </c>
      <c r="O43" s="17" t="str">
        <f>IF(AND($E43="",$I43="",$M43="",$Q43=""),IF($C44=TRUE,IF(O38="N. P.","Fejl!",0+O38),"N. P."),IF(O38="N. P.","Fejl!",O38+N43))</f>
        <v>N. P.</v>
      </c>
      <c r="P43" s="112"/>
      <c r="Q43" s="15"/>
      <c r="R43" s="16" t="str">
        <f>IF(AND($E43="",$I43="",$M43="",$Q43=""),"",IF(Q43&lt;&gt;"",IF($Y42="Selvtræk",(Q43+8)*3,Q43+24),IF(OR($E42,$I42,$M42,$Q42),IF(Q42=TRUE,(SUM($U42:$X42)+8)*(-1),-8),(SUM($U42:$X42)+8)*(-1))))</f>
        <v/>
      </c>
      <c r="S43" s="17" t="str">
        <f>IF(AND($E43="",$I43="",$M43="",$Q43=""),IF($C44=TRUE,IF(S38="N. P.","Fejl!",0+S38),"N. P."),IF(S38="N. P.","Fejl!",S38+R43))</f>
        <v>N. P.</v>
      </c>
      <c r="T43" s="18" t="str">
        <f>IF(SUM(U42:X42)&gt;0,CONCATENATE("Chksum: ",F43+J43+N43+R43),"")</f>
        <v/>
      </c>
      <c r="U43" s="2">
        <f>IF(U42&gt;0,1,0)</f>
        <v>0</v>
      </c>
      <c r="V43" s="2">
        <f>IF(V42&gt;0,1,0)</f>
        <v>0</v>
      </c>
      <c r="W43" s="2">
        <f>IF(W42&gt;0,1,0)</f>
        <v>0</v>
      </c>
      <c r="X43" s="2">
        <f>IF(X42&gt;0,1,0)</f>
        <v>0</v>
      </c>
    </row>
    <row r="44" spans="2:25" s="32" customFormat="1" ht="10.5" customHeight="1" x14ac:dyDescent="0.25">
      <c r="B44" s="128"/>
      <c r="C44" s="19" t="b">
        <v>0</v>
      </c>
      <c r="D44" s="31"/>
      <c r="E44" s="21" t="str">
        <f>IF(OR(AND(E42=TRUE,E43&gt;0),AND(I42=TRUE,I43&gt;0),AND(M42=TRUE,M43&gt;0),AND(Q42=TRUE,Q43&gt;0)),"Fejl! Det er ikke muligt at vinde og feede på samme tid!",IF(Y41="I. S",IF(C44=TRUE,IF(G43="Fejl!","","Ingen spillere gik Mahjong. Hånden gik ud!"),""),IF(Y42="Selvtræk",CONCATENATE(Y41," vandt ",(SUM(U42:X42)+8)*3," points på selvtræk. (",SUM(U42:X42),"-points hånd.)"),CONCATENATE(Y41," vandt ",SUM(U42:X42)+24," points. ",Y42," feedede en ",SUM(U42:X42),"-points hånd."))))</f>
        <v/>
      </c>
      <c r="T44" s="33"/>
      <c r="U44" s="34"/>
      <c r="V44" s="34"/>
      <c r="W44" s="34"/>
      <c r="X44" s="34"/>
    </row>
    <row r="45" spans="2:25" s="32" customFormat="1" ht="7.5" customHeight="1" thickBot="1" x14ac:dyDescent="0.3">
      <c r="B45" s="128"/>
      <c r="C45" s="27"/>
      <c r="D45" s="31"/>
      <c r="T45" s="33"/>
      <c r="U45" s="34"/>
      <c r="V45" s="34"/>
      <c r="W45" s="34"/>
      <c r="X45" s="34"/>
    </row>
    <row r="46" spans="2:25" ht="14.25" customHeight="1" x14ac:dyDescent="0.25">
      <c r="B46" s="128"/>
      <c r="C46" s="104"/>
      <c r="D46" s="110">
        <v>2</v>
      </c>
      <c r="E46" s="7" t="s">
        <v>2</v>
      </c>
      <c r="F46" s="8" t="s">
        <v>3</v>
      </c>
      <c r="G46" s="9" t="s">
        <v>0</v>
      </c>
      <c r="H46" s="110">
        <v>3</v>
      </c>
      <c r="I46" s="7" t="s">
        <v>2</v>
      </c>
      <c r="J46" s="8" t="s">
        <v>3</v>
      </c>
      <c r="K46" s="9" t="s">
        <v>0</v>
      </c>
      <c r="L46" s="110">
        <v>4</v>
      </c>
      <c r="M46" s="7" t="s">
        <v>2</v>
      </c>
      <c r="N46" s="8" t="s">
        <v>3</v>
      </c>
      <c r="O46" s="9" t="s">
        <v>0</v>
      </c>
      <c r="P46" s="107">
        <v>1</v>
      </c>
      <c r="Q46" s="7" t="s">
        <v>2</v>
      </c>
      <c r="R46" s="8" t="s">
        <v>3</v>
      </c>
      <c r="S46" s="9" t="s">
        <v>0</v>
      </c>
      <c r="T46" s="10" t="str">
        <f>IF(COUNTIF(U46:X46,TRUE)&gt;1,"Fejl! (Feed)","")</f>
        <v/>
      </c>
      <c r="U46" s="2" t="b">
        <f>E47</f>
        <v>0</v>
      </c>
      <c r="V46" s="2" t="b">
        <f>I47</f>
        <v>0</v>
      </c>
      <c r="W46" s="2" t="b">
        <f>M47</f>
        <v>0</v>
      </c>
      <c r="X46" s="2" t="b">
        <f>Q47</f>
        <v>0</v>
      </c>
      <c r="Y46" s="1" t="str">
        <f>IF(E48&lt;&gt;"",$D$6,IF(I48&lt;&gt;"",$H$6,IF(M48&lt;&gt;"",$L$6,IF(Q48&lt;&gt;"",$P$6,"I. S"))))</f>
        <v>I. S</v>
      </c>
    </row>
    <row r="47" spans="2:25" ht="14.25" customHeight="1" x14ac:dyDescent="0.25">
      <c r="B47" s="128"/>
      <c r="C47" s="105"/>
      <c r="D47" s="111"/>
      <c r="E47" s="11" t="b">
        <v>0</v>
      </c>
      <c r="F47" s="12"/>
      <c r="G47" s="13"/>
      <c r="H47" s="111"/>
      <c r="I47" s="11" t="b">
        <v>0</v>
      </c>
      <c r="J47" s="12"/>
      <c r="K47" s="13"/>
      <c r="L47" s="111"/>
      <c r="M47" s="11" t="b">
        <v>0</v>
      </c>
      <c r="N47" s="12"/>
      <c r="O47" s="13"/>
      <c r="P47" s="108"/>
      <c r="Q47" s="11" t="b">
        <v>0</v>
      </c>
      <c r="R47" s="12"/>
      <c r="S47" s="13"/>
      <c r="T47" s="14" t="str">
        <f>IF(SUM(U48:X48)&gt;1,"Fejl! (Wins)",IF(G48="Fejl!","Rækkefølge fejl!",""))</f>
        <v/>
      </c>
      <c r="U47" s="2">
        <f>E48</f>
        <v>0</v>
      </c>
      <c r="V47" s="2">
        <f>I48</f>
        <v>0</v>
      </c>
      <c r="W47" s="2">
        <f>M48</f>
        <v>0</v>
      </c>
      <c r="X47" s="2">
        <f>Q48</f>
        <v>0</v>
      </c>
      <c r="Y47" s="1" t="str">
        <f>IF(E47,$D$6,IF(I47,$H$6,IF(M47,$L$6,IF(Q47,$P$6,"Selvtræk"))))</f>
        <v>Selvtræk</v>
      </c>
    </row>
    <row r="48" spans="2:25" ht="15" customHeight="1" thickBot="1" x14ac:dyDescent="0.3">
      <c r="B48" s="128"/>
      <c r="C48" s="106"/>
      <c r="D48" s="112"/>
      <c r="E48" s="15"/>
      <c r="F48" s="16" t="str">
        <f>IF(AND($E48="",$I48="",$M48="",$Q48=""),"",IF(E48&lt;&gt;"",IF($Y47="Selvtræk",(E48+8)*3,E48+24),IF(OR($E47,$I47,$M47,$Q47),IF(E47=TRUE,(SUM($U47:$X47)+8)*(-1),-8),(SUM($U47:$X47)+8)*(-1))))</f>
        <v/>
      </c>
      <c r="G48" s="17" t="str">
        <f>IF(AND($E48="",$I48="",$M48="",$Q48=""),IF($C49=TRUE,IF(G43="N. P.","Fejl!",0+G43),"N. P."),IF(G43="N. P.","Fejl!",G43+F48))</f>
        <v>N. P.</v>
      </c>
      <c r="H48" s="112"/>
      <c r="I48" s="15"/>
      <c r="J48" s="16" t="str">
        <f>IF(AND($E48="",$I48="",$M48="",$Q48=""),"",IF(I48&lt;&gt;"",IF($Y47="Selvtræk",(I48+8)*3,I48+24),IF(OR($E47,$I47,$M47,$Q47),IF(I47=TRUE,(SUM($U47:$X47)+8)*(-1),-8),(SUM($U47:$X47)+8)*(-1))))</f>
        <v/>
      </c>
      <c r="K48" s="17" t="str">
        <f>IF(AND($E48="",$I48="",$M48="",$Q48=""),IF($C49=TRUE,IF(K43="N. P.","Fejl!",0+K43),"N. P."),IF(K43="N. P.","Fejl!",K43+J48))</f>
        <v>N. P.</v>
      </c>
      <c r="L48" s="112"/>
      <c r="M48" s="15"/>
      <c r="N48" s="16" t="str">
        <f>IF(AND($E48="",$I48="",$M48="",$Q48=""),"",IF(M48&lt;&gt;"",IF($Y47="Selvtræk",(M48+8)*3,M48+24),IF(OR($E47,$I47,$M47,$Q47),IF(M47=TRUE,(SUM($U47:$X47)+8)*(-1),-8),(SUM($U47:$X47)+8)*(-1))))</f>
        <v/>
      </c>
      <c r="O48" s="17" t="str">
        <f>IF(AND($E48="",$I48="",$M48="",$Q48=""),IF($C49=TRUE,IF(O43="N. P.","Fejl!",0+O43),"N. P."),IF(O43="N. P.","Fejl!",O43+N48))</f>
        <v>N. P.</v>
      </c>
      <c r="P48" s="109"/>
      <c r="Q48" s="15"/>
      <c r="R48" s="16" t="str">
        <f>IF(AND($E48="",$I48="",$M48="",$Q48=""),"",IF(Q48&lt;&gt;"",IF($Y47="Selvtræk",(Q48+8)*3,Q48+24),IF(OR($E47,$I47,$M47,$Q47),IF(Q47=TRUE,(SUM($U47:$X47)+8)*(-1),-8),(SUM($U47:$X47)+8)*(-1))))</f>
        <v/>
      </c>
      <c r="S48" s="17" t="str">
        <f>IF(AND($E48="",$I48="",$M48="",$Q48=""),IF($C49=TRUE,IF(S43="N. P.","Fejl!",0+S43),"N. P."),IF(S43="N. P.","Fejl!",S43+R48))</f>
        <v>N. P.</v>
      </c>
      <c r="T48" s="18" t="str">
        <f>IF(SUM(U47:X47)&gt;0,CONCATENATE("Chksum: ",F48+J48+N48+R48),"")</f>
        <v/>
      </c>
      <c r="U48" s="2">
        <f>IF(U47&gt;0,1,0)</f>
        <v>0</v>
      </c>
      <c r="V48" s="2">
        <f>IF(V47&gt;0,1,0)</f>
        <v>0</v>
      </c>
      <c r="W48" s="2">
        <f>IF(W47&gt;0,1,0)</f>
        <v>0</v>
      </c>
      <c r="X48" s="2">
        <f>IF(X47&gt;0,1,0)</f>
        <v>0</v>
      </c>
    </row>
    <row r="49" spans="2:25" s="32" customFormat="1" ht="10.5" customHeight="1" x14ac:dyDescent="0.25">
      <c r="B49" s="128"/>
      <c r="C49" s="35" t="b">
        <v>0</v>
      </c>
      <c r="D49" s="31"/>
      <c r="E49" s="21" t="str">
        <f>IF(OR(AND(E47=TRUE,E48&gt;0),AND(I47=TRUE,I48&gt;0),AND(M47=TRUE,M48&gt;0),AND(Q47=TRUE,Q48&gt;0)),"Fejl! Det er ikke muligt at vinde og feede på samme tid!",IF(Y46="I. S",IF(C49=TRUE,IF(G48="Fejl!","","Ingen spillere gik Mahjong. Hånden gik ud!"),""),IF(Y47="Selvtræk",CONCATENATE(Y46," vandt ",(SUM(U47:X47)+8)*3," points på selvtræk. (",SUM(U47:X47),"-points hånd.)"),CONCATENATE(Y46," vandt ",SUM(U47:X47)+24," points. ",Y47," feedede en ",SUM(U47:X47),"-points hånd."))))</f>
        <v/>
      </c>
      <c r="T49" s="33"/>
      <c r="U49" s="34"/>
      <c r="V49" s="34"/>
      <c r="W49" s="34"/>
      <c r="X49" s="34"/>
    </row>
    <row r="50" spans="2:25" s="32" customFormat="1" ht="7.5" customHeight="1" thickBot="1" x14ac:dyDescent="0.3">
      <c r="B50" s="128"/>
      <c r="C50" s="36"/>
      <c r="D50" s="31"/>
      <c r="T50" s="33"/>
      <c r="U50" s="34"/>
      <c r="V50" s="34"/>
      <c r="W50" s="34"/>
      <c r="X50" s="34"/>
    </row>
    <row r="51" spans="2:25" ht="15.75" thickBot="1" x14ac:dyDescent="0.3">
      <c r="B51" s="128"/>
      <c r="C51" s="36"/>
      <c r="D51" s="113" t="s">
        <v>8</v>
      </c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5"/>
      <c r="T51" s="37"/>
    </row>
    <row r="52" spans="2:25" ht="15.75" thickBot="1" x14ac:dyDescent="0.3">
      <c r="B52" s="129"/>
      <c r="C52" s="38"/>
      <c r="D52" s="39"/>
      <c r="E52" s="40" t="str">
        <f>CONCATENATE(D30,":")</f>
        <v>East:</v>
      </c>
      <c r="F52" s="40"/>
      <c r="G52" s="44" t="str">
        <f>G48</f>
        <v>N. P.</v>
      </c>
      <c r="H52" s="39"/>
      <c r="I52" s="40" t="str">
        <f>CONCATENATE(H30,":")</f>
        <v>South:</v>
      </c>
      <c r="J52" s="40"/>
      <c r="K52" s="44" t="str">
        <f>K48</f>
        <v>N. P.</v>
      </c>
      <c r="L52" s="39"/>
      <c r="M52" s="40" t="str">
        <f>CONCATENATE(L30,":")</f>
        <v>West:</v>
      </c>
      <c r="N52" s="40"/>
      <c r="O52" s="44" t="str">
        <f>O48</f>
        <v>N. P.</v>
      </c>
      <c r="P52" s="39"/>
      <c r="Q52" s="40" t="str">
        <f>CONCATENATE(P30,":")</f>
        <v>North:</v>
      </c>
      <c r="R52" s="40"/>
      <c r="S52" s="45" t="str">
        <f>S48</f>
        <v>N. P.</v>
      </c>
      <c r="T52" s="43"/>
    </row>
    <row r="53" spans="2:25" ht="15.75" thickBot="1" x14ac:dyDescent="0.3">
      <c r="G53" s="46"/>
      <c r="K53" s="46"/>
    </row>
    <row r="54" spans="2:25" ht="15.75" thickBot="1" x14ac:dyDescent="0.3">
      <c r="B54" s="123" t="s">
        <v>9</v>
      </c>
      <c r="C54" s="124"/>
      <c r="D54" s="47"/>
      <c r="E54" s="48" t="str">
        <f>CONCATENATE($D$30,":")</f>
        <v>East:</v>
      </c>
      <c r="F54" s="48"/>
      <c r="G54" s="49" t="str">
        <f>G28</f>
        <v>N. P.</v>
      </c>
      <c r="H54" s="47"/>
      <c r="I54" s="48" t="str">
        <f>CONCATENATE($H$30,":")</f>
        <v>South:</v>
      </c>
      <c r="J54" s="48"/>
      <c r="K54" s="49" t="str">
        <f>K28</f>
        <v>N. P.</v>
      </c>
      <c r="L54" s="47"/>
      <c r="M54" s="48" t="str">
        <f>CONCATENATE($L$30,":")</f>
        <v>West:</v>
      </c>
      <c r="N54" s="48"/>
      <c r="O54" s="49" t="str">
        <f>O28</f>
        <v>N. P.</v>
      </c>
      <c r="P54" s="47"/>
      <c r="Q54" s="48" t="str">
        <f>CONCATENATE($P$30,":")</f>
        <v>North:</v>
      </c>
      <c r="R54" s="48"/>
      <c r="S54" s="49" t="str">
        <f>S28</f>
        <v>N. P.</v>
      </c>
      <c r="T54" s="37"/>
    </row>
    <row r="55" spans="2:25" ht="15.75" thickBot="1" x14ac:dyDescent="0.3">
      <c r="B55" s="123" t="s">
        <v>10</v>
      </c>
      <c r="C55" s="124"/>
      <c r="D55" s="47"/>
      <c r="E55" s="48" t="str">
        <f>CONCATENATE($D$30,":")</f>
        <v>East:</v>
      </c>
      <c r="F55" s="48"/>
      <c r="G55" s="49" t="str">
        <f>G52</f>
        <v>N. P.</v>
      </c>
      <c r="H55" s="47"/>
      <c r="I55" s="48" t="str">
        <f>CONCATENATE($H$30,":")</f>
        <v>South:</v>
      </c>
      <c r="J55" s="48"/>
      <c r="K55" s="49" t="str">
        <f>K52</f>
        <v>N. P.</v>
      </c>
      <c r="L55" s="47"/>
      <c r="M55" s="48" t="str">
        <f>CONCATENATE($L$30,":")</f>
        <v>West:</v>
      </c>
      <c r="N55" s="48"/>
      <c r="O55" s="49" t="str">
        <f>O52</f>
        <v>N. P.</v>
      </c>
      <c r="P55" s="47"/>
      <c r="Q55" s="48" t="str">
        <f>CONCATENATE($P$30,":")</f>
        <v>North:</v>
      </c>
      <c r="R55" s="48"/>
      <c r="S55" s="49" t="str">
        <f>S52</f>
        <v>N. P.</v>
      </c>
      <c r="T55" s="50"/>
    </row>
    <row r="56" spans="2:25" ht="15.75" thickBot="1" x14ac:dyDescent="0.3">
      <c r="B56" s="125" t="s">
        <v>0</v>
      </c>
      <c r="C56" s="126"/>
      <c r="D56" s="39"/>
      <c r="E56" s="51" t="str">
        <f>CONCATENATE($D$30,":")</f>
        <v>East:</v>
      </c>
      <c r="F56" s="51"/>
      <c r="G56" s="52">
        <f>SUM(G54:G55)</f>
        <v>0</v>
      </c>
      <c r="H56" s="39"/>
      <c r="I56" s="51" t="str">
        <f>CONCATENATE($H$30,":")</f>
        <v>South:</v>
      </c>
      <c r="J56" s="51"/>
      <c r="K56" s="52">
        <f>SUM(K54:K55)</f>
        <v>0</v>
      </c>
      <c r="L56" s="39"/>
      <c r="M56" s="51" t="str">
        <f>CONCATENATE($L$30,":")</f>
        <v>West:</v>
      </c>
      <c r="N56" s="51"/>
      <c r="O56" s="53">
        <f>SUM(O54:O55)</f>
        <v>0</v>
      </c>
      <c r="P56" s="39"/>
      <c r="Q56" s="51" t="str">
        <f>CONCATENATE($P$30,":")</f>
        <v>North:</v>
      </c>
      <c r="R56" s="51"/>
      <c r="S56" s="53">
        <f>SUM(S54:S55)</f>
        <v>0</v>
      </c>
      <c r="T56" s="43"/>
      <c r="U56" s="54"/>
      <c r="V56" s="54"/>
      <c r="W56" s="29"/>
    </row>
    <row r="57" spans="2:25" ht="15.75" thickBot="1" x14ac:dyDescent="0.3"/>
    <row r="58" spans="2:25" ht="15.75" thickBot="1" x14ac:dyDescent="0.3">
      <c r="B58" s="4"/>
      <c r="C58" s="5" t="s">
        <v>6</v>
      </c>
      <c r="D58" s="120" t="str">
        <f>D30</f>
        <v>East</v>
      </c>
      <c r="E58" s="121"/>
      <c r="F58" s="121"/>
      <c r="G58" s="122"/>
      <c r="H58" s="120" t="str">
        <f>H30</f>
        <v>South</v>
      </c>
      <c r="I58" s="121"/>
      <c r="J58" s="121"/>
      <c r="K58" s="122"/>
      <c r="L58" s="120" t="str">
        <f>L30</f>
        <v>West</v>
      </c>
      <c r="M58" s="121"/>
      <c r="N58" s="121"/>
      <c r="O58" s="122"/>
      <c r="P58" s="120" t="str">
        <f>P30</f>
        <v>North</v>
      </c>
      <c r="Q58" s="121"/>
      <c r="R58" s="121"/>
      <c r="S58" s="122"/>
      <c r="T58" s="6" t="s">
        <v>1</v>
      </c>
    </row>
    <row r="59" spans="2:25" ht="14.25" customHeight="1" x14ac:dyDescent="0.25">
      <c r="B59" s="136" t="s">
        <v>11</v>
      </c>
      <c r="C59" s="104"/>
      <c r="D59" s="107">
        <v>1</v>
      </c>
      <c r="E59" s="7" t="s">
        <v>2</v>
      </c>
      <c r="F59" s="8" t="s">
        <v>3</v>
      </c>
      <c r="G59" s="9" t="s">
        <v>0</v>
      </c>
      <c r="H59" s="110">
        <v>2</v>
      </c>
      <c r="I59" s="7" t="s">
        <v>2</v>
      </c>
      <c r="J59" s="8" t="s">
        <v>3</v>
      </c>
      <c r="K59" s="9" t="s">
        <v>0</v>
      </c>
      <c r="L59" s="110">
        <v>3</v>
      </c>
      <c r="M59" s="7" t="s">
        <v>2</v>
      </c>
      <c r="N59" s="8" t="s">
        <v>3</v>
      </c>
      <c r="O59" s="9" t="s">
        <v>0</v>
      </c>
      <c r="P59" s="110">
        <v>4</v>
      </c>
      <c r="Q59" s="7" t="s">
        <v>2</v>
      </c>
      <c r="R59" s="8" t="s">
        <v>3</v>
      </c>
      <c r="S59" s="9" t="s">
        <v>0</v>
      </c>
      <c r="T59" s="10" t="str">
        <f>IF(COUNTIF(U59:X59,TRUE)&gt;1,"Fejl! (Feed)","")</f>
        <v/>
      </c>
      <c r="U59" s="2" t="b">
        <f>E60</f>
        <v>0</v>
      </c>
      <c r="V59" s="2" t="b">
        <f>I60</f>
        <v>0</v>
      </c>
      <c r="W59" s="2" t="b">
        <f>M60</f>
        <v>0</v>
      </c>
      <c r="X59" s="2" t="b">
        <f>Q60</f>
        <v>0</v>
      </c>
      <c r="Y59" s="1" t="str">
        <f>IF(E61&lt;&gt;"",$D$6,IF(I61&lt;&gt;"",$H$6,IF(M61&lt;&gt;"",$L$6,IF(Q61&lt;&gt;"",$P$6,"I. S"))))</f>
        <v>I. S</v>
      </c>
    </row>
    <row r="60" spans="2:25" ht="14.25" customHeight="1" x14ac:dyDescent="0.25">
      <c r="B60" s="137"/>
      <c r="C60" s="105"/>
      <c r="D60" s="108"/>
      <c r="E60" s="11" t="b">
        <v>0</v>
      </c>
      <c r="F60" s="12"/>
      <c r="G60" s="13"/>
      <c r="H60" s="111"/>
      <c r="I60" s="11" t="b">
        <v>0</v>
      </c>
      <c r="J60" s="12"/>
      <c r="K60" s="13"/>
      <c r="L60" s="111"/>
      <c r="M60" s="11" t="b">
        <v>0</v>
      </c>
      <c r="N60" s="12"/>
      <c r="O60" s="13"/>
      <c r="P60" s="111"/>
      <c r="Q60" s="11" t="b">
        <v>0</v>
      </c>
      <c r="R60" s="12"/>
      <c r="S60" s="13"/>
      <c r="T60" s="14" t="str">
        <f>IF(SUM(U61:X61)&gt;1,"Fejl! (Wins)",IF(G61="Fejl!","Rækkefølge fejl! Forkert vind?",""))</f>
        <v/>
      </c>
      <c r="U60" s="2">
        <f>E61</f>
        <v>0</v>
      </c>
      <c r="V60" s="2">
        <f>I61</f>
        <v>0</v>
      </c>
      <c r="W60" s="2">
        <f>M61</f>
        <v>0</v>
      </c>
      <c r="X60" s="2">
        <f>Q61</f>
        <v>0</v>
      </c>
      <c r="Y60" s="1" t="str">
        <f>IF(E60,$D$6,IF(I60,$H$6,IF(M60,$L$6,IF(Q60,$P$6,"Selvtræk"))))</f>
        <v>Selvtræk</v>
      </c>
    </row>
    <row r="61" spans="2:25" ht="14.25" customHeight="1" thickBot="1" x14ac:dyDescent="0.3">
      <c r="B61" s="137"/>
      <c r="C61" s="106"/>
      <c r="D61" s="109"/>
      <c r="E61" s="15"/>
      <c r="F61" s="16" t="str">
        <f>IF(AND($E61="",$I61="",$M61="",$Q61=""),"",IF(E61&lt;&gt;"",IF($Y60="Selvtræk",(E61+8)*3,E61+24),IF(OR($E60,$I60,$M60,$Q60),IF(E60=TRUE,(SUM($U60:$X60)+8)*(-1),-8),(SUM($U60:$X60)+8)*(-1))))</f>
        <v/>
      </c>
      <c r="G61" s="17" t="str">
        <f>IF(AND($E61="",$I61="",$M61="",$Q61=""),IF($C62=TRUE,IF(G48="N. P.","Fejl!",0+G48),"N. P."),IF(G48="N. P.","Fejl!",G48+F61))</f>
        <v>N. P.</v>
      </c>
      <c r="H61" s="112"/>
      <c r="I61" s="15"/>
      <c r="J61" s="16" t="str">
        <f>IF(AND($E61="",$I61="",$M61="",$Q61=""),"",IF(I61&lt;&gt;"",IF($Y60="Selvtræk",(I61+8)*3,I61+24),IF(OR($E60,$I60,$M60,$Q60),IF(I60=TRUE,(SUM($U60:$X60)+8)*(-1),-8),(SUM($U60:$X60)+8)*(-1))))</f>
        <v/>
      </c>
      <c r="K61" s="17" t="str">
        <f>IF(AND($E61="",$I61="",$M61="",$Q61=""),IF($C62=TRUE,IF(K56="N. P.","Fejl!",0+K56),"N. P."),IF(K56="N. P.","Fejl!",K56+J61))</f>
        <v>N. P.</v>
      </c>
      <c r="L61" s="112"/>
      <c r="M61" s="15"/>
      <c r="N61" s="16" t="str">
        <f>IF(AND($E61="",$I61="",$M61="",$Q61=""),"",IF(M61&lt;&gt;"",IF($Y60="Selvtræk",(M61+8)*3,M61+24),IF(OR($E60,$I60,$M60,$Q60),IF(M60=TRUE,(SUM($U60:$X60)+8)*(-1),-8),(SUM($U60:$X60)+8)*(-1))))</f>
        <v/>
      </c>
      <c r="O61" s="17" t="str">
        <f>IF(AND($E61="",$I61="",$M61="",$Q61=""),IF($C62=TRUE,IF(O56="N. P.","Fejl!",0+O56),"N. P."),IF(O56="N. P.","Fejl!",O56+N61))</f>
        <v>N. P.</v>
      </c>
      <c r="P61" s="112"/>
      <c r="Q61" s="15"/>
      <c r="R61" s="16" t="str">
        <f>IF(AND($E61="",$I61="",$M61="",$Q61=""),"",IF(Q61&lt;&gt;"",IF($Y60="Selvtræk",(Q61+8)*3,Q61+24),IF(OR($E60,$I60,$M60,$Q60),IF(Q60=TRUE,(SUM($U60:$X60)+8)*(-1),-8),(SUM($U60:$X60)+8)*(-1))))</f>
        <v/>
      </c>
      <c r="S61" s="17" t="str">
        <f>IF(AND($E61="",$I61="",$M61="",$Q61=""),IF($C62=TRUE,IF(S56="N. P.","Fejl!",0+S56),"N. P."),IF(S56="N. P.","Fejl!",S56+R61))</f>
        <v>N. P.</v>
      </c>
      <c r="T61" s="18" t="str">
        <f>IF(SUM(U60:X60)&gt;0,CONCATENATE("Chksum: ",F61+J61+N61+R61),"")</f>
        <v/>
      </c>
      <c r="U61" s="2">
        <f>IF(U60&gt;0,1,0)</f>
        <v>0</v>
      </c>
      <c r="V61" s="2">
        <f>IF(V60&gt;0,1,0)</f>
        <v>0</v>
      </c>
      <c r="W61" s="2">
        <f>IF(W60&gt;0,1,0)</f>
        <v>0</v>
      </c>
      <c r="X61" s="2">
        <f>IF(X60&gt;0,1,0)</f>
        <v>0</v>
      </c>
    </row>
    <row r="62" spans="2:25" s="26" customFormat="1" ht="10.5" customHeight="1" x14ac:dyDescent="0.15">
      <c r="B62" s="137"/>
      <c r="C62" s="19" t="b">
        <v>0</v>
      </c>
      <c r="D62" s="20"/>
      <c r="E62" s="21" t="str">
        <f>IF(OR(AND(E60=TRUE,E61&gt;0),AND(I60=TRUE,I61&gt;0),AND(M60=TRUE,M61&gt;0),AND(Q60=TRUE,Q61&gt;0)),"Fejl! Det er ikke muligt at vinde og feede på samme tid!",IF(Y59="I. S",IF(C62=TRUE,IF(G61="Fejl!","","Ingen spillere gik Mahjong. Hånden gik ud!"),""),IF(Y60="Selvtræk",CONCATENATE(Y59," vandt ",(SUM(U60:X60)+8)*3," points på selvtræk. (",SUM(U60:X60),"-points hånd.)"),CONCATENATE(Y59," vandt ",SUM(U60:X60)+24," points. ",Y60," feedede en ",SUM(U60:X60),"-points hånd."))))</f>
        <v/>
      </c>
      <c r="F62" s="21"/>
      <c r="G62" s="21"/>
      <c r="H62" s="21"/>
      <c r="I62" s="22"/>
      <c r="J62" s="23"/>
      <c r="K62" s="22"/>
      <c r="L62" s="23"/>
      <c r="M62" s="24"/>
      <c r="N62" s="21"/>
      <c r="O62" s="21"/>
      <c r="P62" s="21"/>
      <c r="Q62" s="21"/>
      <c r="R62" s="21"/>
      <c r="S62" s="21"/>
      <c r="T62" s="25"/>
    </row>
    <row r="63" spans="2:25" ht="7.5" customHeight="1" thickBot="1" x14ac:dyDescent="0.3">
      <c r="B63" s="137"/>
      <c r="C63" s="27"/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30"/>
    </row>
    <row r="64" spans="2:25" ht="14.25" customHeight="1" x14ac:dyDescent="0.25">
      <c r="B64" s="137"/>
      <c r="C64" s="104"/>
      <c r="D64" s="110">
        <v>4</v>
      </c>
      <c r="E64" s="7" t="s">
        <v>2</v>
      </c>
      <c r="F64" s="8" t="s">
        <v>3</v>
      </c>
      <c r="G64" s="9" t="s">
        <v>0</v>
      </c>
      <c r="H64" s="107">
        <v>1</v>
      </c>
      <c r="I64" s="7" t="s">
        <v>2</v>
      </c>
      <c r="J64" s="8" t="s">
        <v>3</v>
      </c>
      <c r="K64" s="9" t="s">
        <v>0</v>
      </c>
      <c r="L64" s="110">
        <v>2</v>
      </c>
      <c r="M64" s="7" t="s">
        <v>2</v>
      </c>
      <c r="N64" s="8" t="s">
        <v>3</v>
      </c>
      <c r="O64" s="9" t="s">
        <v>0</v>
      </c>
      <c r="P64" s="110">
        <v>3</v>
      </c>
      <c r="Q64" s="7" t="s">
        <v>2</v>
      </c>
      <c r="R64" s="8" t="s">
        <v>3</v>
      </c>
      <c r="S64" s="9" t="s">
        <v>0</v>
      </c>
      <c r="T64" s="10" t="str">
        <f>IF(COUNTIF(U64:X64,TRUE)&gt;1,"Fejl! (Feed)","")</f>
        <v/>
      </c>
      <c r="U64" s="2" t="b">
        <f>E65</f>
        <v>0</v>
      </c>
      <c r="V64" s="2" t="b">
        <f>I65</f>
        <v>0</v>
      </c>
      <c r="W64" s="2" t="b">
        <f>M65</f>
        <v>0</v>
      </c>
      <c r="X64" s="2" t="b">
        <f>Q65</f>
        <v>0</v>
      </c>
      <c r="Y64" s="1" t="str">
        <f>IF(E66&lt;&gt;"",$D$6,IF(I66&lt;&gt;"",$H$6,IF(M66&lt;&gt;"",$L$6,IF(Q66&lt;&gt;"",$P$6,"I. S"))))</f>
        <v>I. S</v>
      </c>
    </row>
    <row r="65" spans="2:25" ht="14.25" customHeight="1" x14ac:dyDescent="0.25">
      <c r="B65" s="137"/>
      <c r="C65" s="105"/>
      <c r="D65" s="111"/>
      <c r="E65" s="11" t="b">
        <v>0</v>
      </c>
      <c r="F65" s="12"/>
      <c r="G65" s="13"/>
      <c r="H65" s="108"/>
      <c r="I65" s="11" t="b">
        <v>0</v>
      </c>
      <c r="J65" s="12"/>
      <c r="K65" s="13"/>
      <c r="L65" s="111"/>
      <c r="M65" s="11" t="b">
        <v>0</v>
      </c>
      <c r="N65" s="12"/>
      <c r="O65" s="13"/>
      <c r="P65" s="111"/>
      <c r="Q65" s="11" t="b">
        <v>0</v>
      </c>
      <c r="R65" s="12"/>
      <c r="S65" s="13"/>
      <c r="T65" s="14" t="str">
        <f>IF(SUM(U66:X66)&gt;1,"Fejl! (Wins)",IF(G66="Fejl!","Rækkefølge fejl!",""))</f>
        <v/>
      </c>
      <c r="U65" s="2">
        <f>E66</f>
        <v>0</v>
      </c>
      <c r="V65" s="2">
        <f>I66</f>
        <v>0</v>
      </c>
      <c r="W65" s="2">
        <f>M66</f>
        <v>0</v>
      </c>
      <c r="X65" s="2">
        <f>Q66</f>
        <v>0</v>
      </c>
      <c r="Y65" s="1" t="str">
        <f>IF(E65,$D$6,IF(I65,$H$6,IF(M65,$L$6,IF(Q65,$P$6,"Selvtræk"))))</f>
        <v>Selvtræk</v>
      </c>
    </row>
    <row r="66" spans="2:25" ht="15" customHeight="1" thickBot="1" x14ac:dyDescent="0.3">
      <c r="B66" s="137"/>
      <c r="C66" s="106"/>
      <c r="D66" s="112"/>
      <c r="E66" s="15"/>
      <c r="F66" s="16" t="str">
        <f>IF(AND($E66="",$I66="",$M66="",$Q66=""),"",IF(E66&lt;&gt;"",IF($Y65="Selvtræk",(E66+8)*3,E66+24),IF(OR($E65,$I65,$M65,$Q65),IF(E65=TRUE,(SUM($U65:$X65)+8)*(-1),-8),(SUM($U65:$X65)+8)*(-1))))</f>
        <v/>
      </c>
      <c r="G66" s="17" t="str">
        <f>IF(AND($E66="",$I66="",$M66="",$Q66=""),IF($C67=TRUE,IF(G61="N. P.","Fejl!",0+G61),"N. P."),IF(G61="N. P.","Fejl!",G61+F66))</f>
        <v>N. P.</v>
      </c>
      <c r="H66" s="109"/>
      <c r="I66" s="15"/>
      <c r="J66" s="16" t="str">
        <f>IF(AND($E66="",$I66="",$M66="",$Q66=""),"",IF(I66&lt;&gt;"",IF($Y65="Selvtræk",(I66+8)*3,I66+24),IF(OR($E65,$I65,$M65,$Q65),IF(I65=TRUE,(SUM($U65:$X65)+8)*(-1),-8),(SUM($U65:$X65)+8)*(-1))))</f>
        <v/>
      </c>
      <c r="K66" s="17" t="str">
        <f>IF(AND($E66="",$I66="",$M66="",$Q66=""),IF($C67=TRUE,IF(K61="N. P.","Fejl!",0+K61),"N. P."),IF(K61="N. P.","Fejl!",K61+J66))</f>
        <v>N. P.</v>
      </c>
      <c r="L66" s="112"/>
      <c r="M66" s="15"/>
      <c r="N66" s="16" t="str">
        <f>IF(AND($E66="",$I66="",$M66="",$Q66=""),"",IF(M66&lt;&gt;"",IF($Y65="Selvtræk",(M66+8)*3,M66+24),IF(OR($E65,$I65,$M65,$Q65),IF(M65=TRUE,(SUM($U65:$X65)+8)*(-1),-8),(SUM($U65:$X65)+8)*(-1))))</f>
        <v/>
      </c>
      <c r="O66" s="17" t="str">
        <f>IF(AND($E66="",$I66="",$M66="",$Q66=""),IF($C67=TRUE,IF(O61="N. P.","Fejl!",0+O61),"N. P."),IF(O61="N. P.","Fejl!",O61+N66))</f>
        <v>N. P.</v>
      </c>
      <c r="P66" s="112"/>
      <c r="Q66" s="15"/>
      <c r="R66" s="16" t="str">
        <f>IF(AND($E66="",$I66="",$M66="",$Q66=""),"",IF(Q66&lt;&gt;"",IF($Y65="Selvtræk",(Q66+8)*3,Q66+24),IF(OR($E65,$I65,$M65,$Q65),IF(Q65=TRUE,(SUM($U65:$X65)+8)*(-1),-8),(SUM($U65:$X65)+8)*(-1))))</f>
        <v/>
      </c>
      <c r="S66" s="17" t="str">
        <f>IF(AND($E66="",$I66="",$M66="",$Q66=""),IF($C67=TRUE,IF(S61="N. P.","Fejl!",0+S61),"N. P."),IF(S61="N. P.","Fejl!",S61+R66))</f>
        <v>N. P.</v>
      </c>
      <c r="T66" s="18" t="str">
        <f>IF(SUM(U65:X65)&gt;0,CONCATENATE("Chksum: ",F66+J66+N66+R66),"")</f>
        <v/>
      </c>
      <c r="U66" s="2">
        <f>IF(U65&gt;0,1,0)</f>
        <v>0</v>
      </c>
      <c r="V66" s="2">
        <f>IF(V65&gt;0,1,0)</f>
        <v>0</v>
      </c>
      <c r="W66" s="2">
        <f>IF(W65&gt;0,1,0)</f>
        <v>0</v>
      </c>
      <c r="X66" s="2">
        <f>IF(X65&gt;0,1,0)</f>
        <v>0</v>
      </c>
    </row>
    <row r="67" spans="2:25" s="32" customFormat="1" ht="10.5" customHeight="1" x14ac:dyDescent="0.25">
      <c r="B67" s="137"/>
      <c r="C67" s="19" t="b">
        <v>0</v>
      </c>
      <c r="D67" s="31"/>
      <c r="E67" s="21" t="str">
        <f>IF(OR(AND(E65=TRUE,E66&gt;0),AND(I65=TRUE,I66&gt;0),AND(M65=TRUE,M66&gt;0),AND(Q65=TRUE,Q66&gt;0)),"Fejl! Det er ikke muligt at vinde og feede på samme tid!",IF(Y64="I. S",IF(C67=TRUE,IF(G66="Fejl!","","Ingen spillere gik Mahjong. Hånden gik ud!"),""),IF(Y65="Selvtræk",CONCATENATE(Y64," vandt ",(SUM(U65:X65)+8)*3," points på selvtræk. (",SUM(U65:X65),"-points hånd.)"),CONCATENATE(Y64," vandt ",SUM(U65:X65)+24," points. ",Y65," feedede en ",SUM(U65:X65),"-points hånd."))))</f>
        <v/>
      </c>
      <c r="T67" s="33"/>
      <c r="U67" s="34"/>
      <c r="V67" s="34"/>
      <c r="W67" s="34"/>
      <c r="X67" s="34"/>
    </row>
    <row r="68" spans="2:25" s="32" customFormat="1" ht="7.5" customHeight="1" thickBot="1" x14ac:dyDescent="0.3">
      <c r="B68" s="137"/>
      <c r="C68" s="27"/>
      <c r="D68" s="31"/>
      <c r="T68" s="33"/>
      <c r="U68" s="34"/>
      <c r="V68" s="34"/>
      <c r="W68" s="34"/>
      <c r="X68" s="34"/>
    </row>
    <row r="69" spans="2:25" ht="14.25" customHeight="1" x14ac:dyDescent="0.25">
      <c r="B69" s="137"/>
      <c r="C69" s="104"/>
      <c r="D69" s="110">
        <v>3</v>
      </c>
      <c r="E69" s="7" t="s">
        <v>2</v>
      </c>
      <c r="F69" s="8" t="s">
        <v>3</v>
      </c>
      <c r="G69" s="9" t="s">
        <v>0</v>
      </c>
      <c r="H69" s="110">
        <v>4</v>
      </c>
      <c r="I69" s="7" t="s">
        <v>2</v>
      </c>
      <c r="J69" s="8" t="s">
        <v>3</v>
      </c>
      <c r="K69" s="9" t="s">
        <v>0</v>
      </c>
      <c r="L69" s="107">
        <v>1</v>
      </c>
      <c r="M69" s="7" t="s">
        <v>2</v>
      </c>
      <c r="N69" s="8" t="s">
        <v>3</v>
      </c>
      <c r="O69" s="9" t="s">
        <v>0</v>
      </c>
      <c r="P69" s="110">
        <v>2</v>
      </c>
      <c r="Q69" s="7" t="s">
        <v>2</v>
      </c>
      <c r="R69" s="8" t="s">
        <v>3</v>
      </c>
      <c r="S69" s="9" t="s">
        <v>0</v>
      </c>
      <c r="T69" s="10" t="str">
        <f>IF(COUNTIF(U69:X69,TRUE)&gt;1,"Fejl! (Feed)","")</f>
        <v/>
      </c>
      <c r="U69" s="2" t="b">
        <f>E70</f>
        <v>0</v>
      </c>
      <c r="V69" s="2" t="b">
        <f>I70</f>
        <v>0</v>
      </c>
      <c r="W69" s="2" t="b">
        <f>M70</f>
        <v>0</v>
      </c>
      <c r="X69" s="2" t="b">
        <f>Q70</f>
        <v>0</v>
      </c>
      <c r="Y69" s="1" t="str">
        <f>IF(E71&lt;&gt;"",$D$6,IF(I71&lt;&gt;"",$H$6,IF(M71&lt;&gt;"",$L$6,IF(Q71&lt;&gt;"",$P$6,"I. S"))))</f>
        <v>I. S</v>
      </c>
    </row>
    <row r="70" spans="2:25" ht="14.25" customHeight="1" x14ac:dyDescent="0.25">
      <c r="B70" s="137"/>
      <c r="C70" s="105"/>
      <c r="D70" s="111"/>
      <c r="E70" s="11" t="b">
        <v>0</v>
      </c>
      <c r="F70" s="12"/>
      <c r="G70" s="13"/>
      <c r="H70" s="111"/>
      <c r="I70" s="11" t="b">
        <v>0</v>
      </c>
      <c r="J70" s="12"/>
      <c r="K70" s="13"/>
      <c r="L70" s="108"/>
      <c r="M70" s="11" t="b">
        <v>0</v>
      </c>
      <c r="N70" s="12"/>
      <c r="O70" s="13"/>
      <c r="P70" s="111"/>
      <c r="Q70" s="11" t="b">
        <v>0</v>
      </c>
      <c r="R70" s="12"/>
      <c r="S70" s="13"/>
      <c r="T70" s="14" t="str">
        <f>IF(SUM(U71:X71)&gt;1,"Fejl! (Wins)",IF(G71="Fejl!","Rækkefølge fejl!",""))</f>
        <v/>
      </c>
      <c r="U70" s="2">
        <f>E71</f>
        <v>0</v>
      </c>
      <c r="V70" s="2">
        <f>I71</f>
        <v>0</v>
      </c>
      <c r="W70" s="2">
        <f>M71</f>
        <v>0</v>
      </c>
      <c r="X70" s="2">
        <f>Q71</f>
        <v>0</v>
      </c>
      <c r="Y70" s="1" t="str">
        <f>IF(E70,$D$6,IF(I70,$H$6,IF(M70,$L$6,IF(Q70,$P$6,"Selvtræk"))))</f>
        <v>Selvtræk</v>
      </c>
    </row>
    <row r="71" spans="2:25" ht="15" customHeight="1" thickBot="1" x14ac:dyDescent="0.3">
      <c r="B71" s="137"/>
      <c r="C71" s="106"/>
      <c r="D71" s="112"/>
      <c r="E71" s="15"/>
      <c r="F71" s="16" t="str">
        <f>IF(AND($E71="",$I71="",$M71="",$Q71=""),"",IF(E71&lt;&gt;"",IF($Y70="Selvtræk",(E71+8)*3,E71+24),IF(OR($E70,$I70,$M70,$Q70),IF(E70=TRUE,(SUM($U70:$X70)+8)*(-1),-8),(SUM($U70:$X70)+8)*(-1))))</f>
        <v/>
      </c>
      <c r="G71" s="17" t="str">
        <f>IF(AND($E71="",$I71="",$M71="",$Q71=""),IF($C72=TRUE,IF(G66="N. P.","Fejl!",0+G66),"N. P."),IF(G66="N. P.","Fejl!",G66+F71))</f>
        <v>N. P.</v>
      </c>
      <c r="H71" s="112"/>
      <c r="I71" s="15"/>
      <c r="J71" s="16" t="str">
        <f>IF(AND($E71="",$I71="",$M71="",$Q71=""),"",IF(I71&lt;&gt;"",IF($Y70="Selvtræk",(I71+8)*3,I71+24),IF(OR($E70,$I70,$M70,$Q70),IF(I70=TRUE,(SUM($U70:$X70)+8)*(-1),-8),(SUM($U70:$X70)+8)*(-1))))</f>
        <v/>
      </c>
      <c r="K71" s="17" t="str">
        <f>IF(AND($E71="",$I71="",$M71="",$Q71=""),IF($C72=TRUE,IF(K66="N. P.","Fejl!",0+K66),"N. P."),IF(K66="N. P.","Fejl!",K66+J71))</f>
        <v>N. P.</v>
      </c>
      <c r="L71" s="109"/>
      <c r="M71" s="15"/>
      <c r="N71" s="16" t="str">
        <f>IF(AND($E71="",$I71="",$M71="",$Q71=""),"",IF(M71&lt;&gt;"",IF($Y70="Selvtræk",(M71+8)*3,M71+24),IF(OR($E70,$I70,$M70,$Q70),IF(M70=TRUE,(SUM($U70:$X70)+8)*(-1),-8),(SUM($U70:$X70)+8)*(-1))))</f>
        <v/>
      </c>
      <c r="O71" s="17" t="str">
        <f>IF(AND($E71="",$I71="",$M71="",$Q71=""),IF($C72=TRUE,IF(O66="N. P.","Fejl!",0+O66),"N. P."),IF(O66="N. P.","Fejl!",O66+N71))</f>
        <v>N. P.</v>
      </c>
      <c r="P71" s="112"/>
      <c r="Q71" s="15"/>
      <c r="R71" s="16" t="str">
        <f>IF(AND($E71="",$I71="",$M71="",$Q71=""),"",IF(Q71&lt;&gt;"",IF($Y70="Selvtræk",(Q71+8)*3,Q71+24),IF(OR($E70,$I70,$M70,$Q70),IF(Q70=TRUE,(SUM($U70:$X70)+8)*(-1),-8),(SUM($U70:$X70)+8)*(-1))))</f>
        <v/>
      </c>
      <c r="S71" s="17" t="str">
        <f>IF(AND($E71="",$I71="",$M71="",$Q71=""),IF($C72=TRUE,IF(S66="N. P.","Fejl!",0+S66),"N. P."),IF(S66="N. P.","Fejl!",S66+R71))</f>
        <v>N. P.</v>
      </c>
      <c r="T71" s="18" t="str">
        <f>IF(SUM(U70:X70)&gt;0,CONCATENATE("Chksum: ",F71+J71+N71+R71),"")</f>
        <v/>
      </c>
      <c r="U71" s="2">
        <f>IF(U70&gt;0,1,0)</f>
        <v>0</v>
      </c>
      <c r="V71" s="2">
        <f>IF(V70&gt;0,1,0)</f>
        <v>0</v>
      </c>
      <c r="W71" s="2">
        <f>IF(W70&gt;0,1,0)</f>
        <v>0</v>
      </c>
      <c r="X71" s="2">
        <f>IF(X70&gt;0,1,0)</f>
        <v>0</v>
      </c>
    </row>
    <row r="72" spans="2:25" s="32" customFormat="1" ht="10.5" customHeight="1" x14ac:dyDescent="0.25">
      <c r="B72" s="137"/>
      <c r="C72" s="19" t="b">
        <v>0</v>
      </c>
      <c r="D72" s="31"/>
      <c r="E72" s="21" t="str">
        <f>IF(OR(AND(E70=TRUE,E71&gt;0),AND(I70=TRUE,I71&gt;0),AND(M70=TRUE,M71&gt;0),AND(Q70=TRUE,Q71&gt;0)),"Fejl! Det er ikke muligt at vinde og feede på samme tid!",IF(Y69="I. S",IF(C72=TRUE,IF(G71="Fejl!","","Ingen spillere gik Mahjong. Hånden gik ud!"),""),IF(Y70="Selvtræk",CONCATENATE(Y69," vandt ",(SUM(U70:X70)+8)*3," points på selvtræk. (",SUM(U70:X70),"-points hånd.)"),CONCATENATE(Y69," vandt ",SUM(U70:X70)+24," points. ",Y70," feedede en ",SUM(U70:X70),"-points hånd."))))</f>
        <v/>
      </c>
      <c r="T72" s="33"/>
      <c r="U72" s="34"/>
      <c r="V72" s="34"/>
      <c r="W72" s="34"/>
      <c r="X72" s="34"/>
    </row>
    <row r="73" spans="2:25" s="32" customFormat="1" ht="7.5" customHeight="1" thickBot="1" x14ac:dyDescent="0.3">
      <c r="B73" s="137"/>
      <c r="C73" s="27"/>
      <c r="D73" s="31"/>
      <c r="T73" s="33"/>
      <c r="U73" s="34"/>
      <c r="V73" s="34"/>
      <c r="W73" s="34"/>
      <c r="X73" s="34"/>
    </row>
    <row r="74" spans="2:25" ht="14.25" customHeight="1" x14ac:dyDescent="0.25">
      <c r="B74" s="137"/>
      <c r="C74" s="104"/>
      <c r="D74" s="110">
        <v>2</v>
      </c>
      <c r="E74" s="7" t="s">
        <v>2</v>
      </c>
      <c r="F74" s="8" t="s">
        <v>3</v>
      </c>
      <c r="G74" s="9" t="s">
        <v>0</v>
      </c>
      <c r="H74" s="110">
        <v>3</v>
      </c>
      <c r="I74" s="7" t="s">
        <v>2</v>
      </c>
      <c r="J74" s="8" t="s">
        <v>3</v>
      </c>
      <c r="K74" s="9" t="s">
        <v>0</v>
      </c>
      <c r="L74" s="110">
        <v>4</v>
      </c>
      <c r="M74" s="7" t="s">
        <v>2</v>
      </c>
      <c r="N74" s="8" t="s">
        <v>3</v>
      </c>
      <c r="O74" s="9" t="s">
        <v>0</v>
      </c>
      <c r="P74" s="107">
        <v>1</v>
      </c>
      <c r="Q74" s="7" t="s">
        <v>2</v>
      </c>
      <c r="R74" s="8" t="s">
        <v>3</v>
      </c>
      <c r="S74" s="9" t="s">
        <v>0</v>
      </c>
      <c r="T74" s="10" t="str">
        <f>IF(COUNTIF(U74:X74,TRUE)&gt;1,"Fejl! (Feed)","")</f>
        <v/>
      </c>
      <c r="U74" s="2" t="b">
        <f>E75</f>
        <v>0</v>
      </c>
      <c r="V74" s="2" t="b">
        <f>I75</f>
        <v>0</v>
      </c>
      <c r="W74" s="2" t="b">
        <f>M75</f>
        <v>0</v>
      </c>
      <c r="X74" s="2" t="b">
        <f>Q75</f>
        <v>0</v>
      </c>
      <c r="Y74" s="1" t="str">
        <f>IF(E76&lt;&gt;"",$D$6,IF(I76&lt;&gt;"",$H$6,IF(M76&lt;&gt;"",$L$6,IF(Q76&lt;&gt;"",$P$6,"I. S"))))</f>
        <v>I. S</v>
      </c>
    </row>
    <row r="75" spans="2:25" ht="14.25" customHeight="1" x14ac:dyDescent="0.25">
      <c r="B75" s="137"/>
      <c r="C75" s="105"/>
      <c r="D75" s="111"/>
      <c r="E75" s="11" t="b">
        <v>0</v>
      </c>
      <c r="F75" s="12"/>
      <c r="G75" s="13"/>
      <c r="H75" s="111"/>
      <c r="I75" s="11" t="b">
        <v>0</v>
      </c>
      <c r="J75" s="12"/>
      <c r="K75" s="13"/>
      <c r="L75" s="111"/>
      <c r="M75" s="11" t="b">
        <v>0</v>
      </c>
      <c r="N75" s="12"/>
      <c r="O75" s="13"/>
      <c r="P75" s="108"/>
      <c r="Q75" s="11" t="b">
        <v>0</v>
      </c>
      <c r="R75" s="12"/>
      <c r="S75" s="13"/>
      <c r="T75" s="14" t="str">
        <f>IF(SUM(U76:X76)&gt;1,"Fejl! (Wins)",IF(G76="Fejl!","Rækkefølge fejl!",""))</f>
        <v/>
      </c>
      <c r="U75" s="2">
        <f>E76</f>
        <v>0</v>
      </c>
      <c r="V75" s="2">
        <f>I76</f>
        <v>0</v>
      </c>
      <c r="W75" s="2">
        <f>M76</f>
        <v>0</v>
      </c>
      <c r="X75" s="2">
        <f>Q76</f>
        <v>0</v>
      </c>
      <c r="Y75" s="1" t="str">
        <f>IF(E75,$D$6,IF(I75,$H$6,IF(M75,$L$6,IF(Q75,$P$6,"Selvtræk"))))</f>
        <v>Selvtræk</v>
      </c>
    </row>
    <row r="76" spans="2:25" ht="15" customHeight="1" thickBot="1" x14ac:dyDescent="0.3">
      <c r="B76" s="137"/>
      <c r="C76" s="106"/>
      <c r="D76" s="112"/>
      <c r="E76" s="15"/>
      <c r="F76" s="16" t="str">
        <f>IF(AND($E76="",$I76="",$M76="",$Q76=""),"",IF(E76&lt;&gt;"",IF($Y75="Selvtræk",(E76+8)*3,E76+24),IF(OR($E75,$I75,$M75,$Q75),IF(E75=TRUE,(SUM($U75:$X75)+8)*(-1),-8),(SUM($U75:$X75)+8)*(-1))))</f>
        <v/>
      </c>
      <c r="G76" s="17" t="str">
        <f>IF(AND($E76="",$I76="",$M76="",$Q76=""),IF($C77=TRUE,IF(G71="N. P.","Fejl!",0+G71),"N. P."),IF(G71="N. P.","Fejl!",G71+F76))</f>
        <v>N. P.</v>
      </c>
      <c r="H76" s="112"/>
      <c r="I76" s="15"/>
      <c r="J76" s="16" t="str">
        <f>IF(AND($E76="",$I76="",$M76="",$Q76=""),"",IF(I76&lt;&gt;"",IF($Y75="Selvtræk",(I76+8)*3,I76+24),IF(OR($E75,$I75,$M75,$Q75),IF(I75=TRUE,(SUM($U75:$X75)+8)*(-1),-8),(SUM($U75:$X75)+8)*(-1))))</f>
        <v/>
      </c>
      <c r="K76" s="17" t="str">
        <f>IF(AND($E76="",$I76="",$M76="",$Q76=""),IF($C77=TRUE,IF(K71="N. P.","Fejl!",0+K71),"N. P."),IF(K71="N. P.","Fejl!",K71+J76))</f>
        <v>N. P.</v>
      </c>
      <c r="L76" s="112"/>
      <c r="M76" s="15"/>
      <c r="N76" s="16" t="str">
        <f>IF(AND($E76="",$I76="",$M76="",$Q76=""),"",IF(M76&lt;&gt;"",IF($Y75="Selvtræk",(M76+8)*3,M76+24),IF(OR($E75,$I75,$M75,$Q75),IF(M75=TRUE,(SUM($U75:$X75)+8)*(-1),-8),(SUM($U75:$X75)+8)*(-1))))</f>
        <v/>
      </c>
      <c r="O76" s="17" t="str">
        <f>IF(AND($E76="",$I76="",$M76="",$Q76=""),IF($C77=TRUE,IF(O71="N. P.","Fejl!",0+O71),"N. P."),IF(O71="N. P.","Fejl!",O71+N76))</f>
        <v>N. P.</v>
      </c>
      <c r="P76" s="109"/>
      <c r="Q76" s="15"/>
      <c r="R76" s="16" t="str">
        <f>IF(AND($E76="",$I76="",$M76="",$Q76=""),"",IF(Q76&lt;&gt;"",IF($Y75="Selvtræk",(Q76+8)*3,Q76+24),IF(OR($E75,$I75,$M75,$Q75),IF(Q75=TRUE,(SUM($U75:$X75)+8)*(-1),-8),(SUM($U75:$X75)+8)*(-1))))</f>
        <v/>
      </c>
      <c r="S76" s="17" t="str">
        <f>IF(AND($E76="",$I76="",$M76="",$Q76=""),IF($C77=TRUE,IF(S71="N. P.","Fejl!",0+S71),"N. P."),IF(S71="N. P.","Fejl!",S71+R76))</f>
        <v>N. P.</v>
      </c>
      <c r="T76" s="18" t="str">
        <f>IF(SUM(U75:X75)&gt;0,CONCATENATE("Chksum: ",F76+J76+N76+R76),"")</f>
        <v/>
      </c>
      <c r="U76" s="2">
        <f>IF(U75&gt;0,1,0)</f>
        <v>0</v>
      </c>
      <c r="V76" s="2">
        <f>IF(V75&gt;0,1,0)</f>
        <v>0</v>
      </c>
      <c r="W76" s="2">
        <f>IF(W75&gt;0,1,0)</f>
        <v>0</v>
      </c>
      <c r="X76" s="2">
        <f>IF(X75&gt;0,1,0)</f>
        <v>0</v>
      </c>
    </row>
    <row r="77" spans="2:25" s="32" customFormat="1" ht="10.5" customHeight="1" x14ac:dyDescent="0.25">
      <c r="B77" s="137"/>
      <c r="C77" s="35" t="b">
        <v>0</v>
      </c>
      <c r="D77" s="31"/>
      <c r="E77" s="21" t="str">
        <f>IF(OR(AND(E75=TRUE,E76&gt;0),AND(I75=TRUE,I76&gt;0),AND(M75=TRUE,M76&gt;0),AND(Q75=TRUE,Q76&gt;0)),"Fejl! Det er ikke muligt at vinde og feede på samme tid!",IF(Y74="I. S",IF(C77=TRUE,IF(G76="Fejl!","","Ingen spillere gik Mahjong. Hånden gik ud!"),""),IF(Y75="Selvtræk",CONCATENATE(Y74," vandt ",(SUM(U75:X75)+8)*3," points på selvtræk. (",SUM(U75:X75),"-points hånd.)"),CONCATENATE(Y74," vandt ",SUM(U75:X75)+24," points. ",Y75," feedede en ",SUM(U75:X75),"-points hånd."))))</f>
        <v/>
      </c>
      <c r="T77" s="33"/>
      <c r="U77" s="34"/>
      <c r="V77" s="34"/>
      <c r="W77" s="34"/>
      <c r="X77" s="34"/>
    </row>
    <row r="78" spans="2:25" s="32" customFormat="1" ht="7.5" customHeight="1" thickBot="1" x14ac:dyDescent="0.3">
      <c r="B78" s="137"/>
      <c r="C78" s="36"/>
      <c r="D78" s="31"/>
      <c r="T78" s="33"/>
      <c r="U78" s="34"/>
      <c r="V78" s="34"/>
      <c r="W78" s="34"/>
      <c r="X78" s="34"/>
    </row>
    <row r="79" spans="2:25" ht="15.75" thickBot="1" x14ac:dyDescent="0.3">
      <c r="B79" s="137"/>
      <c r="C79" s="36"/>
      <c r="D79" s="113" t="s">
        <v>12</v>
      </c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5"/>
      <c r="T79" s="37"/>
    </row>
    <row r="80" spans="2:25" ht="15.75" thickBot="1" x14ac:dyDescent="0.3">
      <c r="B80" s="138"/>
      <c r="C80" s="38"/>
      <c r="D80" s="39"/>
      <c r="E80" s="40" t="str">
        <f>CONCATENATE(D58,":")</f>
        <v>East:</v>
      </c>
      <c r="F80" s="40"/>
      <c r="G80" s="44" t="str">
        <f>G76</f>
        <v>N. P.</v>
      </c>
      <c r="H80" s="39"/>
      <c r="I80" s="40" t="str">
        <f>CONCATENATE(H58,":")</f>
        <v>South:</v>
      </c>
      <c r="J80" s="40"/>
      <c r="K80" s="44" t="str">
        <f>K76</f>
        <v>N. P.</v>
      </c>
      <c r="L80" s="39"/>
      <c r="M80" s="40" t="str">
        <f>CONCATENATE(L58,":")</f>
        <v>West:</v>
      </c>
      <c r="N80" s="40"/>
      <c r="O80" s="44" t="str">
        <f>O76</f>
        <v>N. P.</v>
      </c>
      <c r="P80" s="39"/>
      <c r="Q80" s="40" t="str">
        <f>CONCATENATE(P58,":")</f>
        <v>North:</v>
      </c>
      <c r="R80" s="40"/>
      <c r="S80" s="45" t="str">
        <f>S76</f>
        <v>N. P.</v>
      </c>
      <c r="T80" s="43"/>
    </row>
    <row r="81" spans="2:25" ht="15.75" thickBot="1" x14ac:dyDescent="0.3"/>
    <row r="82" spans="2:25" ht="15.75" thickBot="1" x14ac:dyDescent="0.3">
      <c r="B82" s="123" t="s">
        <v>9</v>
      </c>
      <c r="C82" s="124"/>
      <c r="D82" s="47"/>
      <c r="E82" s="48" t="str">
        <f>CONCATENATE($D$30,":")</f>
        <v>East:</v>
      </c>
      <c r="F82" s="48"/>
      <c r="G82" s="49" t="str">
        <f>$G$28</f>
        <v>N. P.</v>
      </c>
      <c r="H82" s="47"/>
      <c r="I82" s="48" t="str">
        <f>CONCATENATE($H$30,":")</f>
        <v>South:</v>
      </c>
      <c r="J82" s="48"/>
      <c r="K82" s="49" t="str">
        <f>$K$28</f>
        <v>N. P.</v>
      </c>
      <c r="L82" s="47"/>
      <c r="M82" s="48" t="str">
        <f>CONCATENATE($L$30,":")</f>
        <v>West:</v>
      </c>
      <c r="N82" s="48"/>
      <c r="O82" s="49" t="str">
        <f>$O$28</f>
        <v>N. P.</v>
      </c>
      <c r="P82" s="47"/>
      <c r="Q82" s="48" t="str">
        <f>CONCATENATE($P$30,":")</f>
        <v>North:</v>
      </c>
      <c r="R82" s="48"/>
      <c r="S82" s="49" t="str">
        <f>$S$28</f>
        <v>N. P.</v>
      </c>
      <c r="T82" s="37"/>
    </row>
    <row r="83" spans="2:25" ht="15.75" thickBot="1" x14ac:dyDescent="0.3">
      <c r="B83" s="123" t="s">
        <v>10</v>
      </c>
      <c r="C83" s="124"/>
      <c r="D83" s="47"/>
      <c r="E83" s="48" t="str">
        <f>CONCATENATE($D$30,":")</f>
        <v>East:</v>
      </c>
      <c r="F83" s="48"/>
      <c r="G83" s="49" t="str">
        <f>$G$55</f>
        <v>N. P.</v>
      </c>
      <c r="H83" s="47"/>
      <c r="I83" s="48" t="str">
        <f>CONCATENATE($H$30,":")</f>
        <v>South:</v>
      </c>
      <c r="J83" s="48"/>
      <c r="K83" s="49" t="str">
        <f>$K$55</f>
        <v>N. P.</v>
      </c>
      <c r="L83" s="47"/>
      <c r="M83" s="48" t="str">
        <f>CONCATENATE($L$30,":")</f>
        <v>West:</v>
      </c>
      <c r="N83" s="48"/>
      <c r="O83" s="49" t="str">
        <f>$O$55</f>
        <v>N. P.</v>
      </c>
      <c r="P83" s="47"/>
      <c r="Q83" s="48" t="str">
        <f>CONCATENATE($P$30,":")</f>
        <v>North:</v>
      </c>
      <c r="R83" s="48"/>
      <c r="S83" s="49" t="str">
        <f>$S$55</f>
        <v>N. P.</v>
      </c>
      <c r="T83" s="50"/>
    </row>
    <row r="84" spans="2:25" ht="15.75" thickBot="1" x14ac:dyDescent="0.3">
      <c r="B84" s="55" t="s">
        <v>13</v>
      </c>
      <c r="C84" s="56"/>
      <c r="D84" s="47"/>
      <c r="E84" s="48" t="str">
        <f>CONCATENATE($D$30,":")</f>
        <v>East:</v>
      </c>
      <c r="F84" s="48"/>
      <c r="G84" s="49" t="str">
        <f>$G$80</f>
        <v>N. P.</v>
      </c>
      <c r="H84" s="47"/>
      <c r="I84" s="48" t="str">
        <f>CONCATENATE($H$30,":")</f>
        <v>South:</v>
      </c>
      <c r="J84" s="48"/>
      <c r="K84" s="49" t="str">
        <f>$K$80</f>
        <v>N. P.</v>
      </c>
      <c r="L84" s="47"/>
      <c r="M84" s="48" t="str">
        <f>CONCATENATE($L$30,":")</f>
        <v>West:</v>
      </c>
      <c r="N84" s="48"/>
      <c r="O84" s="49" t="str">
        <f>$O$80</f>
        <v>N. P.</v>
      </c>
      <c r="P84" s="47"/>
      <c r="Q84" s="48" t="str">
        <f>CONCATENATE($P$30,":")</f>
        <v>North:</v>
      </c>
      <c r="R84" s="48"/>
      <c r="S84" s="49" t="str">
        <f>$S$80</f>
        <v>N. P.</v>
      </c>
      <c r="T84" s="50"/>
    </row>
    <row r="85" spans="2:25" ht="15.75" thickBot="1" x14ac:dyDescent="0.3">
      <c r="B85" s="125" t="s">
        <v>0</v>
      </c>
      <c r="C85" s="126"/>
      <c r="D85" s="39"/>
      <c r="E85" s="51" t="str">
        <f>CONCATENATE($D$30,":")</f>
        <v>East:</v>
      </c>
      <c r="F85" s="51"/>
      <c r="G85" s="52">
        <f>SUM(G82:G84)</f>
        <v>0</v>
      </c>
      <c r="H85" s="39"/>
      <c r="I85" s="51" t="str">
        <f>CONCATENATE($H$30,":")</f>
        <v>South:</v>
      </c>
      <c r="J85" s="51"/>
      <c r="K85" s="52">
        <f>SUM(K82:K84)</f>
        <v>0</v>
      </c>
      <c r="L85" s="39"/>
      <c r="M85" s="51" t="str">
        <f>CONCATENATE($L$30,":")</f>
        <v>West:</v>
      </c>
      <c r="N85" s="51"/>
      <c r="O85" s="52">
        <f>SUM(O82:O84)</f>
        <v>0</v>
      </c>
      <c r="P85" s="39"/>
      <c r="Q85" s="51" t="str">
        <f>CONCATENATE($P$30,":")</f>
        <v>North:</v>
      </c>
      <c r="R85" s="51"/>
      <c r="S85" s="52">
        <f>SUM(S82:S84)</f>
        <v>0</v>
      </c>
      <c r="T85" s="43"/>
      <c r="U85" s="54"/>
      <c r="V85" s="54"/>
      <c r="W85" s="29"/>
    </row>
    <row r="86" spans="2:25" ht="15.75" thickBot="1" x14ac:dyDescent="0.3"/>
    <row r="87" spans="2:25" ht="15.75" thickBot="1" x14ac:dyDescent="0.3">
      <c r="B87" s="4"/>
      <c r="C87" s="5" t="s">
        <v>6</v>
      </c>
      <c r="D87" s="120" t="str">
        <f>D58</f>
        <v>East</v>
      </c>
      <c r="E87" s="121"/>
      <c r="F87" s="121"/>
      <c r="G87" s="122"/>
      <c r="H87" s="120" t="str">
        <f>H58</f>
        <v>South</v>
      </c>
      <c r="I87" s="121"/>
      <c r="J87" s="121"/>
      <c r="K87" s="122"/>
      <c r="L87" s="120" t="str">
        <f>L58</f>
        <v>West</v>
      </c>
      <c r="M87" s="121"/>
      <c r="N87" s="121"/>
      <c r="O87" s="122"/>
      <c r="P87" s="120" t="str">
        <f>P58</f>
        <v>North</v>
      </c>
      <c r="Q87" s="121"/>
      <c r="R87" s="121"/>
      <c r="S87" s="122"/>
      <c r="T87" s="6" t="s">
        <v>1</v>
      </c>
    </row>
    <row r="88" spans="2:25" ht="14.25" customHeight="1" x14ac:dyDescent="0.25">
      <c r="B88" s="130" t="s">
        <v>15</v>
      </c>
      <c r="C88" s="104"/>
      <c r="D88" s="107">
        <v>1</v>
      </c>
      <c r="E88" s="7" t="s">
        <v>2</v>
      </c>
      <c r="F88" s="8" t="s">
        <v>3</v>
      </c>
      <c r="G88" s="9" t="s">
        <v>0</v>
      </c>
      <c r="H88" s="110">
        <v>2</v>
      </c>
      <c r="I88" s="7" t="s">
        <v>2</v>
      </c>
      <c r="J88" s="8" t="s">
        <v>3</v>
      </c>
      <c r="K88" s="9" t="s">
        <v>0</v>
      </c>
      <c r="L88" s="110">
        <v>3</v>
      </c>
      <c r="M88" s="7" t="s">
        <v>2</v>
      </c>
      <c r="N88" s="8" t="s">
        <v>3</v>
      </c>
      <c r="O88" s="9" t="s">
        <v>0</v>
      </c>
      <c r="P88" s="110">
        <v>4</v>
      </c>
      <c r="Q88" s="7" t="s">
        <v>2</v>
      </c>
      <c r="R88" s="8" t="s">
        <v>3</v>
      </c>
      <c r="S88" s="9" t="s">
        <v>0</v>
      </c>
      <c r="T88" s="10" t="str">
        <f>IF(COUNTIF(U88:X88,TRUE)&gt;1,"Fejl! (Feed)","")</f>
        <v/>
      </c>
      <c r="U88" s="2" t="b">
        <f>E89</f>
        <v>0</v>
      </c>
      <c r="V88" s="2" t="b">
        <f>I89</f>
        <v>0</v>
      </c>
      <c r="W88" s="2" t="b">
        <f>M89</f>
        <v>0</v>
      </c>
      <c r="X88" s="2" t="b">
        <f>Q89</f>
        <v>0</v>
      </c>
      <c r="Y88" s="1" t="str">
        <f>IF(E90&lt;&gt;"",$D$6,IF(I90&lt;&gt;"",$H$6,IF(M90&lt;&gt;"",$L$6,IF(Q90&lt;&gt;"",$P$6,"I. S"))))</f>
        <v>I. S</v>
      </c>
    </row>
    <row r="89" spans="2:25" ht="14.25" customHeight="1" x14ac:dyDescent="0.25">
      <c r="B89" s="131"/>
      <c r="C89" s="105"/>
      <c r="D89" s="108"/>
      <c r="E89" s="11" t="b">
        <v>0</v>
      </c>
      <c r="F89" s="12"/>
      <c r="G89" s="13"/>
      <c r="H89" s="111"/>
      <c r="I89" s="11" t="b">
        <v>0</v>
      </c>
      <c r="J89" s="12"/>
      <c r="K89" s="13"/>
      <c r="L89" s="111"/>
      <c r="M89" s="11" t="b">
        <v>0</v>
      </c>
      <c r="N89" s="12"/>
      <c r="O89" s="13"/>
      <c r="P89" s="111"/>
      <c r="Q89" s="11" t="b">
        <v>0</v>
      </c>
      <c r="R89" s="12"/>
      <c r="S89" s="13"/>
      <c r="T89" s="14" t="str">
        <f>IF(SUM(U90:X90)&gt;1,"Fejl! (Wins)",IF(G90="Fejl!","Rækkefølge fejl! Forkert vind?",""))</f>
        <v/>
      </c>
      <c r="U89" s="2">
        <f>E90</f>
        <v>0</v>
      </c>
      <c r="V89" s="2">
        <f>I90</f>
        <v>0</v>
      </c>
      <c r="W89" s="2">
        <f>M90</f>
        <v>0</v>
      </c>
      <c r="X89" s="2">
        <f>Q90</f>
        <v>0</v>
      </c>
      <c r="Y89" s="1" t="str">
        <f>IF(E89,$D$6,IF(I89,$H$6,IF(M89,$L$6,IF(Q89,$P$6,"Selvtræk"))))</f>
        <v>Selvtræk</v>
      </c>
    </row>
    <row r="90" spans="2:25" ht="14.25" customHeight="1" thickBot="1" x14ac:dyDescent="0.3">
      <c r="B90" s="131"/>
      <c r="C90" s="106"/>
      <c r="D90" s="109"/>
      <c r="E90" s="15"/>
      <c r="F90" s="16" t="str">
        <f>IF(AND($E90="",$I90="",$M90="",$Q90=""),"",IF(E90&lt;&gt;"",IF($Y89="Selvtræk",(E90+8)*3,E90+24),IF(OR($E89,$I89,$M89,$Q89),IF(E89=TRUE,(SUM($U89:$X89)+8)*(-1),-8),(SUM($U89:$X89)+8)*(-1))))</f>
        <v/>
      </c>
      <c r="G90" s="17" t="str">
        <f>IF(AND($E90="",$I90="",$M90="",$Q90=""),IF($C91=TRUE,IF(G76="N. P.","Fejl!",0+G76),"N. P."),IF(G76="N. P.","Fejl!",G76+F90))</f>
        <v>N. P.</v>
      </c>
      <c r="H90" s="112"/>
      <c r="I90" s="15"/>
      <c r="J90" s="16" t="str">
        <f>IF(AND($E90="",$I90="",$M90="",$Q90=""),"",IF(I90&lt;&gt;"",IF($Y89="Selvtræk",(I90+8)*3,I90+24),IF(OR($E89,$I89,$M89,$Q89),IF(I89=TRUE,(SUM($U89:$X89)+8)*(-1),-8),(SUM($U89:$X89)+8)*(-1))))</f>
        <v/>
      </c>
      <c r="K90" s="17" t="str">
        <f>IF(AND($E90="",$I90="",$M90="",$Q90=""),IF($C91=TRUE,IF(K76="N. P.","Fejl!",0+K76),"N. P."),IF(K76="N. P.","Fejl!",K76+J90))</f>
        <v>N. P.</v>
      </c>
      <c r="L90" s="112"/>
      <c r="M90" s="15"/>
      <c r="N90" s="16" t="str">
        <f>IF(AND($E90="",$I90="",$M90="",$Q90=""),"",IF(M90&lt;&gt;"",IF($Y89="Selvtræk",(M90+8)*3,M90+24),IF(OR($E89,$I89,$M89,$Q89),IF(M89=TRUE,(SUM($U89:$X89)+8)*(-1),-8),(SUM($U89:$X89)+8)*(-1))))</f>
        <v/>
      </c>
      <c r="O90" s="17" t="str">
        <f>IF(AND($E90="",$I90="",$M90="",$Q90=""),IF($C91=TRUE,IF(O76="N. P.","Fejl!",0+O76),"N. P."),IF(O76="N. P.","Fejl!",O76+N90))</f>
        <v>N. P.</v>
      </c>
      <c r="P90" s="112"/>
      <c r="Q90" s="15"/>
      <c r="R90" s="16" t="str">
        <f>IF(AND($E90="",$I90="",$M90="",$Q90=""),"",IF(Q90&lt;&gt;"",IF($Y89="Selvtræk",(Q90+8)*3,Q90+24),IF(OR($E89,$I89,$M89,$Q89),IF(Q89=TRUE,(SUM($U89:$X89)+8)*(-1),-8),(SUM($U89:$X89)+8)*(-1))))</f>
        <v/>
      </c>
      <c r="S90" s="17" t="str">
        <f>IF(AND($E90="",$I90="",$M90="",$Q90=""),IF($C91=TRUE,IF(S76="N. P.","Fejl!",0+S76),"N. P."),IF(S76="N. P.","Fejl!",S76+R90))</f>
        <v>N. P.</v>
      </c>
      <c r="T90" s="18" t="str">
        <f>IF(SUM(U89:X89)&gt;0,CONCATENATE("Chksum: ",F90+J90+N90+R90),"")</f>
        <v/>
      </c>
      <c r="U90" s="2">
        <f>IF(U89&gt;0,1,0)</f>
        <v>0</v>
      </c>
      <c r="V90" s="2">
        <f>IF(V89&gt;0,1,0)</f>
        <v>0</v>
      </c>
      <c r="W90" s="2">
        <f>IF(W89&gt;0,1,0)</f>
        <v>0</v>
      </c>
      <c r="X90" s="2">
        <f>IF(X89&gt;0,1,0)</f>
        <v>0</v>
      </c>
    </row>
    <row r="91" spans="2:25" s="26" customFormat="1" ht="10.5" customHeight="1" x14ac:dyDescent="0.15">
      <c r="B91" s="131"/>
      <c r="C91" s="19" t="b">
        <v>0</v>
      </c>
      <c r="D91" s="20"/>
      <c r="E91" s="21" t="str">
        <f>IF(OR(AND(E89=TRUE,E90&gt;0),AND(I89=TRUE,I90&gt;0),AND(M89=TRUE,M90&gt;0),AND(Q89=TRUE,Q90&gt;0)),"Fejl! Det er ikke muligt at vinde og feede på samme tid!",IF(Y88="I. S",IF(C91=TRUE,IF(G90="Fejl!","","Ingen spillere gik Mahjong. Hånden gik ud!"),""),IF(Y89="Selvtræk",CONCATENATE(Y88," vandt ",(SUM(U89:X89)+8)*3," points på selvtræk. (",SUM(U89:X89),"-points hånd.)"),CONCATENATE(Y88," vandt ",SUM(U89:X89)+24," points. ",Y89," feedede en ",SUM(U89:X89),"-points hånd."))))</f>
        <v/>
      </c>
      <c r="F91" s="21"/>
      <c r="G91" s="21"/>
      <c r="H91" s="21"/>
      <c r="I91" s="22"/>
      <c r="J91" s="23"/>
      <c r="K91" s="22"/>
      <c r="L91" s="23"/>
      <c r="M91" s="24"/>
      <c r="N91" s="21"/>
      <c r="O91" s="21"/>
      <c r="P91" s="21"/>
      <c r="Q91" s="21"/>
      <c r="R91" s="21"/>
      <c r="S91" s="21"/>
      <c r="T91" s="25"/>
    </row>
    <row r="92" spans="2:25" ht="7.5" customHeight="1" thickBot="1" x14ac:dyDescent="0.3">
      <c r="B92" s="131"/>
      <c r="C92" s="27"/>
      <c r="D92" s="28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30"/>
    </row>
    <row r="93" spans="2:25" ht="14.25" customHeight="1" x14ac:dyDescent="0.25">
      <c r="B93" s="131"/>
      <c r="C93" s="104"/>
      <c r="D93" s="110">
        <v>4</v>
      </c>
      <c r="E93" s="7" t="s">
        <v>2</v>
      </c>
      <c r="F93" s="8" t="s">
        <v>3</v>
      </c>
      <c r="G93" s="9" t="s">
        <v>0</v>
      </c>
      <c r="H93" s="107">
        <v>1</v>
      </c>
      <c r="I93" s="7" t="s">
        <v>2</v>
      </c>
      <c r="J93" s="8" t="s">
        <v>3</v>
      </c>
      <c r="K93" s="9" t="s">
        <v>0</v>
      </c>
      <c r="L93" s="110">
        <v>2</v>
      </c>
      <c r="M93" s="7" t="s">
        <v>2</v>
      </c>
      <c r="N93" s="8" t="s">
        <v>3</v>
      </c>
      <c r="O93" s="9" t="s">
        <v>0</v>
      </c>
      <c r="P93" s="110">
        <v>3</v>
      </c>
      <c r="Q93" s="7" t="s">
        <v>2</v>
      </c>
      <c r="R93" s="8" t="s">
        <v>3</v>
      </c>
      <c r="S93" s="9" t="s">
        <v>0</v>
      </c>
      <c r="T93" s="10" t="str">
        <f>IF(COUNTIF(U93:X93,TRUE)&gt;1,"Fejl! (Feed)","")</f>
        <v/>
      </c>
      <c r="U93" s="2" t="b">
        <f>E94</f>
        <v>0</v>
      </c>
      <c r="V93" s="2" t="b">
        <f>I94</f>
        <v>0</v>
      </c>
      <c r="W93" s="2" t="b">
        <f>M94</f>
        <v>0</v>
      </c>
      <c r="X93" s="2" t="b">
        <f>Q94</f>
        <v>0</v>
      </c>
      <c r="Y93" s="1" t="str">
        <f>IF(E95&lt;&gt;"",$D$6,IF(I95&lt;&gt;"",$H$6,IF(M95&lt;&gt;"",$L$6,IF(Q95&lt;&gt;"",$P$6,"I. S"))))</f>
        <v>I. S</v>
      </c>
    </row>
    <row r="94" spans="2:25" ht="14.25" customHeight="1" x14ac:dyDescent="0.25">
      <c r="B94" s="131"/>
      <c r="C94" s="105"/>
      <c r="D94" s="111"/>
      <c r="E94" s="11" t="b">
        <v>0</v>
      </c>
      <c r="F94" s="12"/>
      <c r="G94" s="13"/>
      <c r="H94" s="108"/>
      <c r="I94" s="11" t="b">
        <v>0</v>
      </c>
      <c r="J94" s="12"/>
      <c r="K94" s="13"/>
      <c r="L94" s="111"/>
      <c r="M94" s="11" t="b">
        <v>0</v>
      </c>
      <c r="N94" s="12"/>
      <c r="O94" s="13"/>
      <c r="P94" s="111"/>
      <c r="Q94" s="11" t="b">
        <v>0</v>
      </c>
      <c r="R94" s="12"/>
      <c r="S94" s="13"/>
      <c r="T94" s="14" t="str">
        <f>IF(SUM(U95:X95)&gt;1,"Fejl! (Wins)",IF(G95="Fejl!","Rækkefølge fejl!",""))</f>
        <v/>
      </c>
      <c r="U94" s="2">
        <f>E95</f>
        <v>0</v>
      </c>
      <c r="V94" s="2">
        <f>I95</f>
        <v>0</v>
      </c>
      <c r="W94" s="2">
        <f>M95</f>
        <v>0</v>
      </c>
      <c r="X94" s="2">
        <f>Q95</f>
        <v>0</v>
      </c>
      <c r="Y94" s="1" t="str">
        <f>IF(E94,$D$6,IF(I94,$H$6,IF(M94,$L$6,IF(Q94,$P$6,"Selvtræk"))))</f>
        <v>Selvtræk</v>
      </c>
    </row>
    <row r="95" spans="2:25" ht="15" customHeight="1" thickBot="1" x14ac:dyDescent="0.3">
      <c r="B95" s="131"/>
      <c r="C95" s="106"/>
      <c r="D95" s="112"/>
      <c r="E95" s="15"/>
      <c r="F95" s="16" t="str">
        <f>IF(AND($E95="",$I95="",$M95="",$Q95=""),"",IF(E95&lt;&gt;"",IF($Y94="Selvtræk",(E95+8)*3,E95+24),IF(OR($E94,$I94,$M94,$Q94),IF(E94=TRUE,(SUM($U94:$X94)+8)*(-1),-8),(SUM($U94:$X94)+8)*(-1))))</f>
        <v/>
      </c>
      <c r="G95" s="17" t="str">
        <f>IF(AND($E95="",$I95="",$M95="",$Q95=""),IF($C96=TRUE,IF(G90="N. P.","Fejl!",0+G90),"N. P."),IF(G90="N. P.","Fejl!",G90+F95))</f>
        <v>N. P.</v>
      </c>
      <c r="H95" s="109"/>
      <c r="I95" s="15"/>
      <c r="J95" s="16" t="str">
        <f>IF(AND($E95="",$I95="",$M95="",$Q95=""),"",IF(I95&lt;&gt;"",IF($Y94="Selvtræk",(I95+8)*3,I95+24),IF(OR($E94,$I94,$M94,$Q94),IF(I94=TRUE,(SUM($U94:$X94)+8)*(-1),-8),(SUM($U94:$X94)+8)*(-1))))</f>
        <v/>
      </c>
      <c r="K95" s="17" t="str">
        <f>IF(AND($E95="",$I95="",$M95="",$Q95=""),IF($C96=TRUE,IF(K90="N. P.","Fejl!",0+K90),"N. P."),IF(K90="N. P.","Fejl!",K90+J95))</f>
        <v>N. P.</v>
      </c>
      <c r="L95" s="112"/>
      <c r="M95" s="15"/>
      <c r="N95" s="16" t="str">
        <f>IF(AND($E95="",$I95="",$M95="",$Q95=""),"",IF(M95&lt;&gt;"",IF($Y94="Selvtræk",(M95+8)*3,M95+24),IF(OR($E94,$I94,$M94,$Q94),IF(M94=TRUE,(SUM($U94:$X94)+8)*(-1),-8),(SUM($U94:$X94)+8)*(-1))))</f>
        <v/>
      </c>
      <c r="O95" s="17" t="str">
        <f>IF(AND($E95="",$I95="",$M95="",$Q95=""),IF($C96=TRUE,IF(O90="N. P.","Fejl!",0+O90),"N. P."),IF(O90="N. P.","Fejl!",O90+N95))</f>
        <v>N. P.</v>
      </c>
      <c r="P95" s="112"/>
      <c r="Q95" s="15"/>
      <c r="R95" s="16" t="str">
        <f>IF(AND($E95="",$I95="",$M95="",$Q95=""),"",IF(Q95&lt;&gt;"",IF($Y94="Selvtræk",(Q95+8)*3,Q95+24),IF(OR($E94,$I94,$M94,$Q94),IF(Q94=TRUE,(SUM($U94:$X94)+8)*(-1),-8),(SUM($U94:$X94)+8)*(-1))))</f>
        <v/>
      </c>
      <c r="S95" s="17" t="str">
        <f>IF(AND($E95="",$I95="",$M95="",$Q95=""),IF($C96=TRUE,IF(S90="N. P.","Fejl!",0+S90),"N. P."),IF(S90="N. P.","Fejl!",S90+R95))</f>
        <v>N. P.</v>
      </c>
      <c r="T95" s="18" t="str">
        <f>IF(SUM(U94:X94)&gt;0,CONCATENATE("Chksum: ",F95+J95+N95+R95),"")</f>
        <v/>
      </c>
      <c r="U95" s="2">
        <f>IF(U94&gt;0,1,0)</f>
        <v>0</v>
      </c>
      <c r="V95" s="2">
        <f>IF(V94&gt;0,1,0)</f>
        <v>0</v>
      </c>
      <c r="W95" s="2">
        <f>IF(W94&gt;0,1,0)</f>
        <v>0</v>
      </c>
      <c r="X95" s="2">
        <f>IF(X94&gt;0,1,0)</f>
        <v>0</v>
      </c>
    </row>
    <row r="96" spans="2:25" s="32" customFormat="1" ht="10.5" customHeight="1" x14ac:dyDescent="0.25">
      <c r="B96" s="131"/>
      <c r="C96" s="19" t="b">
        <v>0</v>
      </c>
      <c r="D96" s="31"/>
      <c r="E96" s="21" t="str">
        <f>IF(OR(AND(E94=TRUE,E95&gt;0),AND(I94=TRUE,I95&gt;0),AND(M94=TRUE,M95&gt;0),AND(Q94=TRUE,Q95&gt;0)),"Fejl! Det er ikke muligt at vinde og feede på samme tid!",IF(Y93="I. S",IF(C96=TRUE,IF(G95="Fejl!","","Ingen spillere gik Mahjong. Hånden gik ud!"),""),IF(Y94="Selvtræk",CONCATENATE(Y93," vandt ",(SUM(U94:X94)+8)*3," points på selvtræk. (",SUM(U94:X94),"-points hånd.)"),CONCATENATE(Y93," vandt ",SUM(U94:X94)+24," points. ",Y94," feedede en ",SUM(U94:X94),"-points hånd."))))</f>
        <v/>
      </c>
      <c r="T96" s="33"/>
      <c r="U96" s="34"/>
      <c r="V96" s="34"/>
      <c r="W96" s="34"/>
      <c r="X96" s="34"/>
    </row>
    <row r="97" spans="2:25" s="32" customFormat="1" ht="7.5" customHeight="1" thickBot="1" x14ac:dyDescent="0.3">
      <c r="B97" s="131"/>
      <c r="C97" s="27"/>
      <c r="D97" s="31"/>
      <c r="T97" s="33"/>
      <c r="U97" s="34"/>
      <c r="V97" s="34"/>
      <c r="W97" s="34"/>
      <c r="X97" s="34"/>
    </row>
    <row r="98" spans="2:25" ht="14.25" customHeight="1" x14ac:dyDescent="0.25">
      <c r="B98" s="131"/>
      <c r="C98" s="104"/>
      <c r="D98" s="110">
        <v>3</v>
      </c>
      <c r="E98" s="7" t="s">
        <v>2</v>
      </c>
      <c r="F98" s="8" t="s">
        <v>3</v>
      </c>
      <c r="G98" s="9" t="s">
        <v>0</v>
      </c>
      <c r="H98" s="110">
        <v>4</v>
      </c>
      <c r="I98" s="7" t="s">
        <v>2</v>
      </c>
      <c r="J98" s="8" t="s">
        <v>3</v>
      </c>
      <c r="K98" s="9" t="s">
        <v>0</v>
      </c>
      <c r="L98" s="107">
        <v>1</v>
      </c>
      <c r="M98" s="7" t="s">
        <v>2</v>
      </c>
      <c r="N98" s="8" t="s">
        <v>3</v>
      </c>
      <c r="O98" s="9" t="s">
        <v>0</v>
      </c>
      <c r="P98" s="110">
        <v>2</v>
      </c>
      <c r="Q98" s="7" t="s">
        <v>2</v>
      </c>
      <c r="R98" s="8" t="s">
        <v>3</v>
      </c>
      <c r="S98" s="9" t="s">
        <v>0</v>
      </c>
      <c r="T98" s="10" t="str">
        <f>IF(COUNTIF(U98:X98,TRUE)&gt;1,"Fejl! (Feed)","")</f>
        <v/>
      </c>
      <c r="U98" s="2" t="b">
        <f>E99</f>
        <v>0</v>
      </c>
      <c r="V98" s="2" t="b">
        <f>I99</f>
        <v>0</v>
      </c>
      <c r="W98" s="2" t="b">
        <f>M99</f>
        <v>0</v>
      </c>
      <c r="X98" s="2" t="b">
        <f>Q99</f>
        <v>0</v>
      </c>
      <c r="Y98" s="1" t="str">
        <f>IF(E100&lt;&gt;"",$D$6,IF(I100&lt;&gt;"",$H$6,IF(M100&lt;&gt;"",$L$6,IF(Q100&lt;&gt;"",$P$6,"I. S"))))</f>
        <v>I. S</v>
      </c>
    </row>
    <row r="99" spans="2:25" ht="14.25" customHeight="1" x14ac:dyDescent="0.25">
      <c r="B99" s="131"/>
      <c r="C99" s="105"/>
      <c r="D99" s="111"/>
      <c r="E99" s="11" t="b">
        <v>0</v>
      </c>
      <c r="F99" s="12"/>
      <c r="G99" s="13"/>
      <c r="H99" s="111"/>
      <c r="I99" s="11" t="b">
        <v>0</v>
      </c>
      <c r="J99" s="12"/>
      <c r="K99" s="13"/>
      <c r="L99" s="108"/>
      <c r="M99" s="11" t="b">
        <v>0</v>
      </c>
      <c r="N99" s="12"/>
      <c r="O99" s="13"/>
      <c r="P99" s="111"/>
      <c r="Q99" s="11" t="b">
        <v>0</v>
      </c>
      <c r="R99" s="12"/>
      <c r="S99" s="13"/>
      <c r="T99" s="14" t="str">
        <f>IF(SUM(U100:X100)&gt;1,"Fejl! (Wins)",IF(G100="Fejl!","Rækkefølge fejl!",""))</f>
        <v/>
      </c>
      <c r="U99" s="2">
        <f>E100</f>
        <v>0</v>
      </c>
      <c r="V99" s="2">
        <f>I100</f>
        <v>0</v>
      </c>
      <c r="W99" s="2">
        <f>M100</f>
        <v>0</v>
      </c>
      <c r="X99" s="2">
        <f>Q100</f>
        <v>0</v>
      </c>
      <c r="Y99" s="1" t="str">
        <f>IF(E99,$D$6,IF(I99,$H$6,IF(M99,$L$6,IF(Q99,$P$6,"Selvtræk"))))</f>
        <v>Selvtræk</v>
      </c>
    </row>
    <row r="100" spans="2:25" ht="15" customHeight="1" thickBot="1" x14ac:dyDescent="0.3">
      <c r="B100" s="131"/>
      <c r="C100" s="106"/>
      <c r="D100" s="112"/>
      <c r="E100" s="15"/>
      <c r="F100" s="16" t="str">
        <f>IF(AND($E100="",$I100="",$M100="",$Q100=""),"",IF(E100&lt;&gt;"",IF($Y99="Selvtræk",(E100+8)*3,E100+24),IF(OR($E99,$I99,$M99,$Q99),IF(E99=TRUE,(SUM($U99:$X99)+8)*(-1),-8),(SUM($U99:$X99)+8)*(-1))))</f>
        <v/>
      </c>
      <c r="G100" s="17" t="str">
        <f>IF(AND($E100="",$I100="",$M100="",$Q100=""),IF($C101=TRUE,IF(G95="N. P.","Fejl!",0+G95),"N. P."),IF(G95="N. P.","Fejl!",G95+F100))</f>
        <v>N. P.</v>
      </c>
      <c r="H100" s="112"/>
      <c r="I100" s="15"/>
      <c r="J100" s="16" t="str">
        <f>IF(AND($E100="",$I100="",$M100="",$Q100=""),"",IF(I100&lt;&gt;"",IF($Y99="Selvtræk",(I100+8)*3,I100+24),IF(OR($E99,$I99,$M99,$Q99),IF(I99=TRUE,(SUM($U99:$X99)+8)*(-1),-8),(SUM($U99:$X99)+8)*(-1))))</f>
        <v/>
      </c>
      <c r="K100" s="17" t="str">
        <f>IF(AND($E100="",$I100="",$M100="",$Q100=""),IF($C101=TRUE,IF(K95="N. P.","Fejl!",0+K95),"N. P."),IF(K95="N. P.","Fejl!",K95+J100))</f>
        <v>N. P.</v>
      </c>
      <c r="L100" s="109"/>
      <c r="M100" s="15"/>
      <c r="N100" s="16" t="str">
        <f>IF(AND($E100="",$I100="",$M100="",$Q100=""),"",IF(M100&lt;&gt;"",IF($Y99="Selvtræk",(M100+8)*3,M100+24),IF(OR($E99,$I99,$M99,$Q99),IF(M99=TRUE,(SUM($U99:$X99)+8)*(-1),-8),(SUM($U99:$X99)+8)*(-1))))</f>
        <v/>
      </c>
      <c r="O100" s="17" t="str">
        <f>IF(AND($E100="",$I100="",$M100="",$Q100=""),IF($C101=TRUE,IF(O95="N. P.","Fejl!",0+O95),"N. P."),IF(O95="N. P.","Fejl!",O95+N100))</f>
        <v>N. P.</v>
      </c>
      <c r="P100" s="112"/>
      <c r="Q100" s="15"/>
      <c r="R100" s="16" t="str">
        <f>IF(AND($E100="",$I100="",$M100="",$Q100=""),"",IF(Q100&lt;&gt;"",IF($Y99="Selvtræk",(Q100+8)*3,Q100+24),IF(OR($E99,$I99,$M99,$Q99),IF(Q99=TRUE,(SUM($U99:$X99)+8)*(-1),-8),(SUM($U99:$X99)+8)*(-1))))</f>
        <v/>
      </c>
      <c r="S100" s="17" t="str">
        <f>IF(AND($E100="",$I100="",$M100="",$Q100=""),IF($C101=TRUE,IF(S95="N. P.","Fejl!",0+S95),"N. P."),IF(S95="N. P.","Fejl!",S95+R100))</f>
        <v>N. P.</v>
      </c>
      <c r="T100" s="18" t="str">
        <f>IF(SUM(U99:X99)&gt;0,CONCATENATE("Chksum: ",F100+J100+N100+R100),"")</f>
        <v/>
      </c>
      <c r="U100" s="2">
        <f>IF(U99&gt;0,1,0)</f>
        <v>0</v>
      </c>
      <c r="V100" s="2">
        <f>IF(V99&gt;0,1,0)</f>
        <v>0</v>
      </c>
      <c r="W100" s="2">
        <f>IF(W99&gt;0,1,0)</f>
        <v>0</v>
      </c>
      <c r="X100" s="2">
        <f>IF(X99&gt;0,1,0)</f>
        <v>0</v>
      </c>
    </row>
    <row r="101" spans="2:25" s="32" customFormat="1" ht="10.5" customHeight="1" x14ac:dyDescent="0.25">
      <c r="B101" s="131"/>
      <c r="C101" s="19" t="b">
        <v>0</v>
      </c>
      <c r="D101" s="31"/>
      <c r="E101" s="21" t="str">
        <f>IF(OR(AND(E99=TRUE,E100&gt;0),AND(I99=TRUE,I100&gt;0),AND(M99=TRUE,M100&gt;0),AND(Q99=TRUE,Q100&gt;0)),"Fejl! Det er ikke muligt at vinde og feede på samme tid!",IF(Y98="I. S",IF(C101=TRUE,IF(G100="Fejl!","","Ingen spillere gik Mahjong. Hånden gik ud!"),""),IF(Y99="Selvtræk",CONCATENATE(Y98," vandt ",(SUM(U99:X99)+8)*3," points på selvtræk. (",SUM(U99:X99),"-points hånd.)"),CONCATENATE(Y98," vandt ",SUM(U99:X99)+24," points. ",Y99," feedede en ",SUM(U99:X99),"-points hånd."))))</f>
        <v/>
      </c>
      <c r="T101" s="33"/>
      <c r="U101" s="34"/>
      <c r="V101" s="34"/>
      <c r="W101" s="34"/>
      <c r="X101" s="34"/>
    </row>
    <row r="102" spans="2:25" s="32" customFormat="1" ht="7.5" customHeight="1" thickBot="1" x14ac:dyDescent="0.3">
      <c r="B102" s="131"/>
      <c r="C102" s="27"/>
      <c r="D102" s="31"/>
      <c r="T102" s="33"/>
      <c r="U102" s="34"/>
      <c r="V102" s="34"/>
      <c r="W102" s="34"/>
      <c r="X102" s="34"/>
    </row>
    <row r="103" spans="2:25" ht="14.25" customHeight="1" x14ac:dyDescent="0.25">
      <c r="B103" s="131"/>
      <c r="C103" s="104"/>
      <c r="D103" s="110">
        <v>2</v>
      </c>
      <c r="E103" s="7" t="s">
        <v>2</v>
      </c>
      <c r="F103" s="8" t="s">
        <v>3</v>
      </c>
      <c r="G103" s="9" t="s">
        <v>0</v>
      </c>
      <c r="H103" s="110">
        <v>3</v>
      </c>
      <c r="I103" s="7" t="s">
        <v>2</v>
      </c>
      <c r="J103" s="8" t="s">
        <v>3</v>
      </c>
      <c r="K103" s="9" t="s">
        <v>0</v>
      </c>
      <c r="L103" s="110">
        <v>4</v>
      </c>
      <c r="M103" s="7" t="s">
        <v>2</v>
      </c>
      <c r="N103" s="8" t="s">
        <v>3</v>
      </c>
      <c r="O103" s="9" t="s">
        <v>0</v>
      </c>
      <c r="P103" s="107">
        <v>1</v>
      </c>
      <c r="Q103" s="7" t="s">
        <v>2</v>
      </c>
      <c r="R103" s="8" t="s">
        <v>3</v>
      </c>
      <c r="S103" s="9" t="s">
        <v>0</v>
      </c>
      <c r="T103" s="10" t="str">
        <f>IF(COUNTIF(U103:X103,TRUE)&gt;1,"Fejl! (Feed)","")</f>
        <v/>
      </c>
      <c r="U103" s="2" t="b">
        <f>E104</f>
        <v>0</v>
      </c>
      <c r="V103" s="2" t="b">
        <f>I104</f>
        <v>0</v>
      </c>
      <c r="W103" s="2" t="b">
        <f>M104</f>
        <v>0</v>
      </c>
      <c r="X103" s="2" t="b">
        <f>Q104</f>
        <v>0</v>
      </c>
      <c r="Y103" s="1" t="str">
        <f>IF(E105&lt;&gt;"",$D$6,IF(I105&lt;&gt;"",$H$6,IF(M105&lt;&gt;"",$L$6,IF(Q105&lt;&gt;"",$P$6,"I. S"))))</f>
        <v>I. S</v>
      </c>
    </row>
    <row r="104" spans="2:25" ht="14.25" customHeight="1" x14ac:dyDescent="0.25">
      <c r="B104" s="131"/>
      <c r="C104" s="105"/>
      <c r="D104" s="111"/>
      <c r="E104" s="11" t="b">
        <v>0</v>
      </c>
      <c r="F104" s="12"/>
      <c r="G104" s="13"/>
      <c r="H104" s="111"/>
      <c r="I104" s="11" t="b">
        <v>0</v>
      </c>
      <c r="J104" s="12"/>
      <c r="K104" s="13"/>
      <c r="L104" s="111"/>
      <c r="M104" s="11" t="b">
        <v>0</v>
      </c>
      <c r="N104" s="12"/>
      <c r="O104" s="13"/>
      <c r="P104" s="108"/>
      <c r="Q104" s="11" t="b">
        <v>0</v>
      </c>
      <c r="R104" s="12"/>
      <c r="S104" s="13"/>
      <c r="T104" s="14" t="str">
        <f>IF(SUM(U105:X105)&gt;1,"Fejl! (Wins)",IF(G105="Fejl!","Rækkefølge fejl!",""))</f>
        <v/>
      </c>
      <c r="U104" s="2">
        <f>E105</f>
        <v>0</v>
      </c>
      <c r="V104" s="2">
        <f>I105</f>
        <v>0</v>
      </c>
      <c r="W104" s="2">
        <f>M105</f>
        <v>0</v>
      </c>
      <c r="X104" s="2">
        <f>Q105</f>
        <v>0</v>
      </c>
      <c r="Y104" s="1" t="str">
        <f>IF(E104,$D$6,IF(I104,$H$6,IF(M104,$L$6,IF(Q104,$P$6,"Selvtræk"))))</f>
        <v>Selvtræk</v>
      </c>
    </row>
    <row r="105" spans="2:25" ht="15" customHeight="1" thickBot="1" x14ac:dyDescent="0.3">
      <c r="B105" s="131"/>
      <c r="C105" s="106"/>
      <c r="D105" s="112"/>
      <c r="E105" s="15"/>
      <c r="F105" s="16" t="str">
        <f>IF(AND($E105="",$I105="",$M105="",$Q105=""),"",IF(E105&lt;&gt;"",IF($Y104="Selvtræk",(E105+8)*3,E105+24),IF(OR($E104,$I104,$M104,$Q104),IF(E104=TRUE,(SUM($U104:$X104)+8)*(-1),-8),(SUM($U104:$X104)+8)*(-1))))</f>
        <v/>
      </c>
      <c r="G105" s="17" t="str">
        <f>IF(AND($E105="",$I105="",$M105="",$Q105=""),IF($C106=TRUE,IF(G100="N. P.","Fejl!",0+G100),"N. P."),IF(G100="N. P.","Fejl!",G100+F105))</f>
        <v>N. P.</v>
      </c>
      <c r="H105" s="112"/>
      <c r="I105" s="15"/>
      <c r="J105" s="16" t="str">
        <f>IF(AND($E105="",$I105="",$M105="",$Q105=""),"",IF(I105&lt;&gt;"",IF($Y104="Selvtræk",(I105+8)*3,I105+24),IF(OR($E104,$I104,$M104,$Q104),IF(I104=TRUE,(SUM($U104:$X104)+8)*(-1),-8),(SUM($U104:$X104)+8)*(-1))))</f>
        <v/>
      </c>
      <c r="K105" s="17" t="str">
        <f>IF(AND($E105="",$I105="",$M105="",$Q105=""),IF($C106=TRUE,IF(K100="N. P.","Fejl!",0+K100),"N. P."),IF(K100="N. P.","Fejl!",K100+J105))</f>
        <v>N. P.</v>
      </c>
      <c r="L105" s="112"/>
      <c r="M105" s="15"/>
      <c r="N105" s="16" t="str">
        <f>IF(AND($E105="",$I105="",$M105="",$Q105=""),"",IF(M105&lt;&gt;"",IF($Y104="Selvtræk",(M105+8)*3,M105+24),IF(OR($E104,$I104,$M104,$Q104),IF(M104=TRUE,(SUM($U104:$X104)+8)*(-1),-8),(SUM($U104:$X104)+8)*(-1))))</f>
        <v/>
      </c>
      <c r="O105" s="17" t="str">
        <f>IF(AND($E105="",$I105="",$M105="",$Q105=""),IF($C106=TRUE,IF(O100="N. P.","Fejl!",0+O100),"N. P."),IF(O100="N. P.","Fejl!",O100+N105))</f>
        <v>N. P.</v>
      </c>
      <c r="P105" s="109"/>
      <c r="Q105" s="15"/>
      <c r="R105" s="16" t="str">
        <f>IF(AND($E105="",$I105="",$M105="",$Q105=""),"",IF(Q105&lt;&gt;"",IF($Y104="Selvtræk",(Q105+8)*3,Q105+24),IF(OR($E104,$I104,$M104,$Q104),IF(Q104=TRUE,(SUM($U104:$X104)+8)*(-1),-8),(SUM($U104:$X104)+8)*(-1))))</f>
        <v/>
      </c>
      <c r="S105" s="17" t="str">
        <f>IF(AND($E105="",$I105="",$M105="",$Q105=""),IF($C106=TRUE,IF(S100="N. P.","Fejl!",0+S100),"N. P."),IF(S100="N. P.","Fejl!",S100+R105))</f>
        <v>N. P.</v>
      </c>
      <c r="T105" s="18" t="str">
        <f>IF(SUM(U104:X104)&gt;0,CONCATENATE("Chksum: ",F105+J105+N105+R105),"")</f>
        <v/>
      </c>
      <c r="U105" s="2">
        <f>IF(U104&gt;0,1,0)</f>
        <v>0</v>
      </c>
      <c r="V105" s="2">
        <f>IF(V104&gt;0,1,0)</f>
        <v>0</v>
      </c>
      <c r="W105" s="2">
        <f>IF(W104&gt;0,1,0)</f>
        <v>0</v>
      </c>
      <c r="X105" s="2">
        <f>IF(X104&gt;0,1,0)</f>
        <v>0</v>
      </c>
    </row>
    <row r="106" spans="2:25" s="32" customFormat="1" ht="10.5" customHeight="1" x14ac:dyDescent="0.25">
      <c r="B106" s="131"/>
      <c r="C106" s="35" t="b">
        <v>0</v>
      </c>
      <c r="D106" s="31"/>
      <c r="E106" s="21" t="str">
        <f>IF(OR(AND(E104=TRUE,E105&gt;0),AND(I104=TRUE,I105&gt;0),AND(M104=TRUE,M105&gt;0),AND(Q104=TRUE,Q105&gt;0)),"Fejl! Det er ikke muligt at vinde og feede på samme tid!",IF(Y103="I. S",IF(C106=TRUE,IF(G105="Fejl!","","Ingen spillere gik Mahjong. Hånden gik ud!"),""),IF(Y104="Selvtræk",CONCATENATE(Y103," vandt ",(SUM(U104:X104)+8)*3," points på selvtræk. (",SUM(U104:X104),"-points hånd.)"),CONCATENATE(Y103," vandt ",SUM(U104:X104)+24," points. ",Y104," feedede en ",SUM(U104:X104),"-points hånd."))))</f>
        <v/>
      </c>
      <c r="T106" s="33"/>
      <c r="U106" s="34"/>
      <c r="V106" s="34"/>
      <c r="W106" s="34"/>
      <c r="X106" s="34"/>
    </row>
    <row r="107" spans="2:25" s="32" customFormat="1" ht="7.5" customHeight="1" thickBot="1" x14ac:dyDescent="0.3">
      <c r="B107" s="131"/>
      <c r="C107" s="36"/>
      <c r="D107" s="31"/>
      <c r="T107" s="33"/>
      <c r="U107" s="34"/>
      <c r="V107" s="34"/>
      <c r="W107" s="34"/>
      <c r="X107" s="34"/>
    </row>
    <row r="108" spans="2:25" ht="15.75" thickBot="1" x14ac:dyDescent="0.3">
      <c r="B108" s="131"/>
      <c r="C108" s="36"/>
      <c r="D108" s="113" t="s">
        <v>16</v>
      </c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37"/>
    </row>
    <row r="109" spans="2:25" ht="15.75" thickBot="1" x14ac:dyDescent="0.3">
      <c r="B109" s="132"/>
      <c r="C109" s="38"/>
      <c r="D109" s="39"/>
      <c r="E109" s="40" t="str">
        <f>CONCATENATE(D87,":")</f>
        <v>East:</v>
      </c>
      <c r="F109" s="40"/>
      <c r="G109" s="44" t="str">
        <f>G105</f>
        <v>N. P.</v>
      </c>
      <c r="H109" s="39"/>
      <c r="I109" s="40" t="str">
        <f>CONCATENATE(H87,":")</f>
        <v>South:</v>
      </c>
      <c r="J109" s="40"/>
      <c r="K109" s="44" t="str">
        <f>K105</f>
        <v>N. P.</v>
      </c>
      <c r="L109" s="39"/>
      <c r="M109" s="40" t="str">
        <f>CONCATENATE(L87,":")</f>
        <v>West:</v>
      </c>
      <c r="N109" s="40"/>
      <c r="O109" s="44" t="str">
        <f>O105</f>
        <v>N. P.</v>
      </c>
      <c r="P109" s="39"/>
      <c r="Q109" s="40" t="str">
        <f>CONCATENATE(P87,":")</f>
        <v>North:</v>
      </c>
      <c r="R109" s="40"/>
      <c r="S109" s="45" t="str">
        <f>S105</f>
        <v>N. P.</v>
      </c>
      <c r="T109" s="43"/>
    </row>
    <row r="110" spans="2:25" ht="15.75" thickBot="1" x14ac:dyDescent="0.3"/>
    <row r="111" spans="2:25" ht="15.75" thickBot="1" x14ac:dyDescent="0.3">
      <c r="B111" s="123" t="s">
        <v>9</v>
      </c>
      <c r="C111" s="124"/>
      <c r="D111" s="47"/>
      <c r="E111" s="48" t="str">
        <f>CONCATENATE($D$30,":")</f>
        <v>East:</v>
      </c>
      <c r="F111" s="48"/>
      <c r="G111" s="49" t="str">
        <f>$G$28</f>
        <v>N. P.</v>
      </c>
      <c r="H111" s="47"/>
      <c r="I111" s="48" t="str">
        <f>CONCATENATE($H$30,":")</f>
        <v>South:</v>
      </c>
      <c r="J111" s="48"/>
      <c r="K111" s="49" t="str">
        <f>$K$28</f>
        <v>N. P.</v>
      </c>
      <c r="L111" s="47"/>
      <c r="M111" s="48" t="str">
        <f>CONCATENATE($L$30,":")</f>
        <v>West:</v>
      </c>
      <c r="N111" s="48"/>
      <c r="O111" s="49" t="str">
        <f>$O$28</f>
        <v>N. P.</v>
      </c>
      <c r="P111" s="47"/>
      <c r="Q111" s="48" t="str">
        <f>CONCATENATE($P$30,":")</f>
        <v>North:</v>
      </c>
      <c r="R111" s="48"/>
      <c r="S111" s="49" t="str">
        <f>$S$28</f>
        <v>N. P.</v>
      </c>
      <c r="T111" s="37"/>
    </row>
    <row r="112" spans="2:25" ht="15.75" thickBot="1" x14ac:dyDescent="0.3">
      <c r="B112" s="123" t="s">
        <v>10</v>
      </c>
      <c r="C112" s="124"/>
      <c r="D112" s="47"/>
      <c r="E112" s="48" t="str">
        <f>CONCATENATE($D$30,":")</f>
        <v>East:</v>
      </c>
      <c r="F112" s="48"/>
      <c r="G112" s="49" t="str">
        <f>$G$55</f>
        <v>N. P.</v>
      </c>
      <c r="H112" s="47"/>
      <c r="I112" s="48" t="str">
        <f>CONCATENATE($H$30,":")</f>
        <v>South:</v>
      </c>
      <c r="J112" s="48"/>
      <c r="K112" s="49" t="str">
        <f>$K$55</f>
        <v>N. P.</v>
      </c>
      <c r="L112" s="47"/>
      <c r="M112" s="48" t="str">
        <f>CONCATENATE($L$30,":")</f>
        <v>West:</v>
      </c>
      <c r="N112" s="48"/>
      <c r="O112" s="49" t="str">
        <f>$O$55</f>
        <v>N. P.</v>
      </c>
      <c r="P112" s="47"/>
      <c r="Q112" s="48" t="str">
        <f>CONCATENATE($P$30,":")</f>
        <v>North:</v>
      </c>
      <c r="R112" s="48"/>
      <c r="S112" s="49" t="str">
        <f>$S$55</f>
        <v>N. P.</v>
      </c>
      <c r="T112" s="50"/>
    </row>
    <row r="113" spans="2:23" ht="15.75" thickBot="1" x14ac:dyDescent="0.3">
      <c r="B113" s="123" t="s">
        <v>13</v>
      </c>
      <c r="C113" s="124"/>
      <c r="D113" s="47"/>
      <c r="E113" s="48" t="str">
        <f>CONCATENATE($D$30,":")</f>
        <v>East:</v>
      </c>
      <c r="F113" s="48"/>
      <c r="G113" s="49" t="str">
        <f>$G$80</f>
        <v>N. P.</v>
      </c>
      <c r="H113" s="47"/>
      <c r="I113" s="48" t="str">
        <f>CONCATENATE($H$30,":")</f>
        <v>South:</v>
      </c>
      <c r="J113" s="48"/>
      <c r="K113" s="49" t="str">
        <f>$K$80</f>
        <v>N. P.</v>
      </c>
      <c r="L113" s="47"/>
      <c r="M113" s="48" t="str">
        <f>CONCATENATE($L$30,":")</f>
        <v>West:</v>
      </c>
      <c r="N113" s="48"/>
      <c r="O113" s="49" t="str">
        <f>$O$80</f>
        <v>N. P.</v>
      </c>
      <c r="P113" s="47"/>
      <c r="Q113" s="48" t="str">
        <f>CONCATENATE($P$30,":")</f>
        <v>North:</v>
      </c>
      <c r="R113" s="48"/>
      <c r="S113" s="49" t="str">
        <f>$S$80</f>
        <v>N. P.</v>
      </c>
      <c r="T113" s="50"/>
    </row>
    <row r="114" spans="2:23" ht="15.75" thickBot="1" x14ac:dyDescent="0.3">
      <c r="B114" s="123" t="s">
        <v>14</v>
      </c>
      <c r="C114" s="124"/>
      <c r="D114" s="47"/>
      <c r="E114" s="48" t="str">
        <f>CONCATENATE($D$30,":")</f>
        <v>East:</v>
      </c>
      <c r="F114" s="48"/>
      <c r="G114" s="49" t="str">
        <f>G109</f>
        <v>N. P.</v>
      </c>
      <c r="H114" s="47"/>
      <c r="I114" s="48" t="str">
        <f>CONCATENATE($H$30,":")</f>
        <v>South:</v>
      </c>
      <c r="J114" s="48"/>
      <c r="K114" s="49" t="str">
        <f>K109</f>
        <v>N. P.</v>
      </c>
      <c r="L114" s="47"/>
      <c r="M114" s="48" t="str">
        <f>CONCATENATE($L$30,":")</f>
        <v>West:</v>
      </c>
      <c r="N114" s="48"/>
      <c r="O114" s="49" t="str">
        <f>O109</f>
        <v>N. P.</v>
      </c>
      <c r="P114" s="47"/>
      <c r="Q114" s="48" t="str">
        <f>CONCATENATE($P$30,":")</f>
        <v>North:</v>
      </c>
      <c r="R114" s="48"/>
      <c r="S114" s="49" t="str">
        <f>S109</f>
        <v>N. P.</v>
      </c>
      <c r="T114" s="50"/>
    </row>
    <row r="115" spans="2:23" ht="15.75" thickBot="1" x14ac:dyDescent="0.3">
      <c r="B115" s="125" t="s">
        <v>0</v>
      </c>
      <c r="C115" s="126"/>
      <c r="D115" s="39"/>
      <c r="E115" s="51" t="str">
        <f>CONCATENATE($D$30,":")</f>
        <v>East:</v>
      </c>
      <c r="F115" s="51"/>
      <c r="G115" s="52">
        <f>SUM(G111:G114)</f>
        <v>0</v>
      </c>
      <c r="H115" s="39"/>
      <c r="I115" s="51" t="str">
        <f>CONCATENATE($H$30,":")</f>
        <v>South:</v>
      </c>
      <c r="J115" s="51"/>
      <c r="K115" s="52">
        <f>SUM(K111:K114)</f>
        <v>0</v>
      </c>
      <c r="L115" s="39"/>
      <c r="M115" s="51" t="str">
        <f>CONCATENATE($L$30,":")</f>
        <v>West:</v>
      </c>
      <c r="N115" s="51"/>
      <c r="O115" s="52">
        <f>SUM(O111:O114)</f>
        <v>0</v>
      </c>
      <c r="P115" s="39"/>
      <c r="Q115" s="51" t="str">
        <f>CONCATENATE($P$30,":")</f>
        <v>North:</v>
      </c>
      <c r="R115" s="51"/>
      <c r="S115" s="52">
        <f>SUM(S111:S114)</f>
        <v>0</v>
      </c>
      <c r="T115" s="43"/>
      <c r="U115" s="54"/>
      <c r="V115" s="54"/>
      <c r="W115" s="29"/>
    </row>
  </sheetData>
  <sheetProtection selectLockedCells="1"/>
  <mergeCells count="118">
    <mergeCell ref="B111:C111"/>
    <mergeCell ref="B112:C112"/>
    <mergeCell ref="B115:C115"/>
    <mergeCell ref="B113:C113"/>
    <mergeCell ref="B114:C114"/>
    <mergeCell ref="B4:T4"/>
    <mergeCell ref="C103:C105"/>
    <mergeCell ref="D103:D105"/>
    <mergeCell ref="H103:H105"/>
    <mergeCell ref="L103:L105"/>
    <mergeCell ref="P88:P90"/>
    <mergeCell ref="C93:C95"/>
    <mergeCell ref="P103:P105"/>
    <mergeCell ref="D108:S108"/>
    <mergeCell ref="L93:L95"/>
    <mergeCell ref="P93:P95"/>
    <mergeCell ref="C98:C100"/>
    <mergeCell ref="D98:D100"/>
    <mergeCell ref="H98:H100"/>
    <mergeCell ref="L98:L100"/>
    <mergeCell ref="P98:P100"/>
    <mergeCell ref="D93:D95"/>
    <mergeCell ref="B59:B80"/>
    <mergeCell ref="C59:C61"/>
    <mergeCell ref="L59:L61"/>
    <mergeCell ref="H93:H95"/>
    <mergeCell ref="B82:C82"/>
    <mergeCell ref="B83:C83"/>
    <mergeCell ref="B85:C85"/>
    <mergeCell ref="D87:G87"/>
    <mergeCell ref="H87:K87"/>
    <mergeCell ref="B88:B109"/>
    <mergeCell ref="C88:C90"/>
    <mergeCell ref="D88:D90"/>
    <mergeCell ref="H88:H90"/>
    <mergeCell ref="L69:L71"/>
    <mergeCell ref="L88:L90"/>
    <mergeCell ref="P59:P61"/>
    <mergeCell ref="C74:C76"/>
    <mergeCell ref="D74:D76"/>
    <mergeCell ref="H74:H76"/>
    <mergeCell ref="L74:L76"/>
    <mergeCell ref="P74:P76"/>
    <mergeCell ref="L87:O87"/>
    <mergeCell ref="D58:G58"/>
    <mergeCell ref="H58:K58"/>
    <mergeCell ref="L58:O58"/>
    <mergeCell ref="P58:S58"/>
    <mergeCell ref="P87:S87"/>
    <mergeCell ref="P69:P71"/>
    <mergeCell ref="D79:S79"/>
    <mergeCell ref="C64:C66"/>
    <mergeCell ref="D64:D66"/>
    <mergeCell ref="H64:H66"/>
    <mergeCell ref="L64:L66"/>
    <mergeCell ref="P64:P66"/>
    <mergeCell ref="C69:C71"/>
    <mergeCell ref="D69:D71"/>
    <mergeCell ref="H69:H71"/>
    <mergeCell ref="D59:D61"/>
    <mergeCell ref="H59:H61"/>
    <mergeCell ref="B54:C54"/>
    <mergeCell ref="B55:C55"/>
    <mergeCell ref="B56:C56"/>
    <mergeCell ref="C46:C48"/>
    <mergeCell ref="D46:D48"/>
    <mergeCell ref="H46:H48"/>
    <mergeCell ref="B31:B52"/>
    <mergeCell ref="C31:C33"/>
    <mergeCell ref="H31:H33"/>
    <mergeCell ref="C41:C43"/>
    <mergeCell ref="C36:C38"/>
    <mergeCell ref="D36:D38"/>
    <mergeCell ref="H36:H38"/>
    <mergeCell ref="D51:S51"/>
    <mergeCell ref="L17:L19"/>
    <mergeCell ref="P17:P19"/>
    <mergeCell ref="D30:G30"/>
    <mergeCell ref="H30:K30"/>
    <mergeCell ref="L30:O30"/>
    <mergeCell ref="P30:S30"/>
    <mergeCell ref="D31:D33"/>
    <mergeCell ref="D41:D43"/>
    <mergeCell ref="H41:H43"/>
    <mergeCell ref="L41:L43"/>
    <mergeCell ref="P41:P43"/>
    <mergeCell ref="L31:L33"/>
    <mergeCell ref="P31:P33"/>
    <mergeCell ref="H2:J2"/>
    <mergeCell ref="N2:P2"/>
    <mergeCell ref="D6:G6"/>
    <mergeCell ref="H6:K6"/>
    <mergeCell ref="L6:O6"/>
    <mergeCell ref="P6:S6"/>
    <mergeCell ref="L36:L38"/>
    <mergeCell ref="P36:P38"/>
    <mergeCell ref="L46:L48"/>
    <mergeCell ref="P46:P48"/>
    <mergeCell ref="B7:B28"/>
    <mergeCell ref="C7:C9"/>
    <mergeCell ref="D7:D9"/>
    <mergeCell ref="H7:H9"/>
    <mergeCell ref="L7:L9"/>
    <mergeCell ref="P7:P9"/>
    <mergeCell ref="C22:C24"/>
    <mergeCell ref="D22:D24"/>
    <mergeCell ref="H22:H24"/>
    <mergeCell ref="L22:L24"/>
    <mergeCell ref="P22:P24"/>
    <mergeCell ref="D27:S27"/>
    <mergeCell ref="C12:C14"/>
    <mergeCell ref="D12:D14"/>
    <mergeCell ref="H12:H14"/>
    <mergeCell ref="L12:L14"/>
    <mergeCell ref="P12:P14"/>
    <mergeCell ref="C17:C19"/>
    <mergeCell ref="D17:D19"/>
    <mergeCell ref="H17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0</xdr:rowOff>
                  </from>
                  <to>
                    <xdr:col>5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7</xdr:row>
                    <xdr:rowOff>0</xdr:rowOff>
                  </from>
                  <to>
                    <xdr:col>9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13</xdr:col>
                    <xdr:colOff>95250</xdr:colOff>
                    <xdr:row>7</xdr:row>
                    <xdr:rowOff>0</xdr:rowOff>
                  </from>
                  <to>
                    <xdr:col>13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17</xdr:col>
                    <xdr:colOff>76200</xdr:colOff>
                    <xdr:row>7</xdr:row>
                    <xdr:rowOff>0</xdr:rowOff>
                  </from>
                  <to>
                    <xdr:col>17</xdr:col>
                    <xdr:colOff>533400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13</xdr:col>
                    <xdr:colOff>76200</xdr:colOff>
                    <xdr:row>11</xdr:row>
                    <xdr:rowOff>161925</xdr:rowOff>
                  </from>
                  <to>
                    <xdr:col>13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17</xdr:col>
                    <xdr:colOff>76200</xdr:colOff>
                    <xdr:row>11</xdr:row>
                    <xdr:rowOff>161925</xdr:rowOff>
                  </from>
                  <to>
                    <xdr:col>17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161925</xdr:rowOff>
                  </from>
                  <to>
                    <xdr:col>9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161925</xdr:rowOff>
                  </from>
                  <to>
                    <xdr:col>9</xdr:col>
                    <xdr:colOff>542925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13</xdr:col>
                    <xdr:colOff>76200</xdr:colOff>
                    <xdr:row>16</xdr:row>
                    <xdr:rowOff>161925</xdr:rowOff>
                  </from>
                  <to>
                    <xdr:col>13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161925</xdr:rowOff>
                  </from>
                  <to>
                    <xdr:col>17</xdr:col>
                    <xdr:colOff>542925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4" name="Check Box 21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161925</xdr:rowOff>
                  </from>
                  <to>
                    <xdr:col>5</xdr:col>
                    <xdr:colOff>542925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5" name="Check Box 26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161925</xdr:rowOff>
                  </from>
                  <to>
                    <xdr:col>9</xdr:col>
                    <xdr:colOff>552450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6" name="Check Box 27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161925</xdr:rowOff>
                  </from>
                  <to>
                    <xdr:col>13</xdr:col>
                    <xdr:colOff>542925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7" name="Check Box 28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161925</xdr:rowOff>
                  </from>
                  <to>
                    <xdr:col>17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8" name="Check Box 29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142875</xdr:rowOff>
                  </from>
                  <to>
                    <xdr:col>3</xdr:col>
                    <xdr:colOff>28575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9" name="Check Box 30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161925</xdr:rowOff>
                  </from>
                  <to>
                    <xdr:col>3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152400</xdr:rowOff>
                  </from>
                  <to>
                    <xdr:col>3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1" name="Check Box 32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161925</xdr:rowOff>
                  </from>
                  <to>
                    <xdr:col>3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2" name="Check Box 33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161925</xdr:rowOff>
                  </from>
                  <to>
                    <xdr:col>5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3" name="Check Box 34">
              <controlPr defaultSize="0" autoFill="0" autoLine="0" autoPict="0">
                <anchor moveWithCells="1">
                  <from>
                    <xdr:col>5</xdr:col>
                    <xdr:colOff>85725</xdr:colOff>
                    <xdr:row>16</xdr:row>
                    <xdr:rowOff>161925</xdr:rowOff>
                  </from>
                  <to>
                    <xdr:col>5</xdr:col>
                    <xdr:colOff>542925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4" name="Check Box 36">
              <controlPr defaultSize="0" autoFill="0" autoLine="0" autoPict="0">
                <anchor moveWithCells="1">
                  <from>
                    <xdr:col>5</xdr:col>
                    <xdr:colOff>85725</xdr:colOff>
                    <xdr:row>30</xdr:row>
                    <xdr:rowOff>171450</xdr:rowOff>
                  </from>
                  <to>
                    <xdr:col>5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5" name="Check Box 37">
              <controlPr defaultSize="0" autoFill="0" autoLine="0" autoPict="0">
                <anchor moveWithCells="1">
                  <from>
                    <xdr:col>9</xdr:col>
                    <xdr:colOff>66675</xdr:colOff>
                    <xdr:row>30</xdr:row>
                    <xdr:rowOff>161925</xdr:rowOff>
                  </from>
                  <to>
                    <xdr:col>9</xdr:col>
                    <xdr:colOff>523875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6" name="Check Box 38">
              <controlPr defaultSize="0" autoFill="0" autoLine="0" autoPict="0">
                <anchor moveWithCells="1">
                  <from>
                    <xdr:col>13</xdr:col>
                    <xdr:colOff>76200</xdr:colOff>
                    <xdr:row>30</xdr:row>
                    <xdr:rowOff>161925</xdr:rowOff>
                  </from>
                  <to>
                    <xdr:col>13</xdr:col>
                    <xdr:colOff>533400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7" name="Check Box 39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161925</xdr:rowOff>
                  </from>
                  <to>
                    <xdr:col>17</xdr:col>
                    <xdr:colOff>533400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8" name="Check Box 45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161925</xdr:rowOff>
                  </from>
                  <to>
                    <xdr:col>9</xdr:col>
                    <xdr:colOff>542925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9" name="Check Box 46">
              <controlPr defaultSize="0" autoFill="0" autoLine="0" autoPict="0">
                <anchor moveWithCells="1">
                  <from>
                    <xdr:col>13</xdr:col>
                    <xdr:colOff>76200</xdr:colOff>
                    <xdr:row>35</xdr:row>
                    <xdr:rowOff>161925</xdr:rowOff>
                  </from>
                  <to>
                    <xdr:col>13</xdr:col>
                    <xdr:colOff>533400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17</xdr:col>
                    <xdr:colOff>66675</xdr:colOff>
                    <xdr:row>35</xdr:row>
                    <xdr:rowOff>161925</xdr:rowOff>
                  </from>
                  <to>
                    <xdr:col>17</xdr:col>
                    <xdr:colOff>523875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1" name="Check Box 53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161925</xdr:rowOff>
                  </from>
                  <to>
                    <xdr:col>9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2" name="Check Box 54">
              <controlPr defaultSize="0" autoFill="0" autoLine="0" autoPict="0">
                <anchor moveWithCells="1">
                  <from>
                    <xdr:col>13</xdr:col>
                    <xdr:colOff>76200</xdr:colOff>
                    <xdr:row>40</xdr:row>
                    <xdr:rowOff>161925</xdr:rowOff>
                  </from>
                  <to>
                    <xdr:col>13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3" name="Check Box 55">
              <controlPr defaultSize="0" autoFill="0" autoLine="0" autoPict="0">
                <anchor moveWithCells="1">
                  <from>
                    <xdr:col>17</xdr:col>
                    <xdr:colOff>76200</xdr:colOff>
                    <xdr:row>40</xdr:row>
                    <xdr:rowOff>161925</xdr:rowOff>
                  </from>
                  <to>
                    <xdr:col>17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4" name="Check Box 61">
              <controlPr defaultSize="0" autoFill="0" autoLine="0" autoPict="0">
                <anchor moveWithCells="1">
                  <from>
                    <xdr:col>9</xdr:col>
                    <xdr:colOff>76200</xdr:colOff>
                    <xdr:row>45</xdr:row>
                    <xdr:rowOff>161925</xdr:rowOff>
                  </from>
                  <to>
                    <xdr:col>9</xdr:col>
                    <xdr:colOff>533400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5" name="Check Box 62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161925</xdr:rowOff>
                  </from>
                  <to>
                    <xdr:col>13</xdr:col>
                    <xdr:colOff>542925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6" name="Check Box 63">
              <controlPr defaultSize="0" autoFill="0" autoLine="0" autoPict="0">
                <anchor moveWithCells="1">
                  <from>
                    <xdr:col>17</xdr:col>
                    <xdr:colOff>66675</xdr:colOff>
                    <xdr:row>45</xdr:row>
                    <xdr:rowOff>161925</xdr:rowOff>
                  </from>
                  <to>
                    <xdr:col>17</xdr:col>
                    <xdr:colOff>523875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37" name="Check Box 64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142875</xdr:rowOff>
                  </from>
                  <to>
                    <xdr:col>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38" name="Check Box 65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3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39" name="Check Box 66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152400</xdr:rowOff>
                  </from>
                  <to>
                    <xdr:col>3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40" name="Check Box 67">
              <controlPr defaultSize="0" autoFill="0" autoLine="0" autoPict="0">
                <anchor moveWithCells="1">
                  <from>
                    <xdr:col>2</xdr:col>
                    <xdr:colOff>38100</xdr:colOff>
                    <xdr:row>45</xdr:row>
                    <xdr:rowOff>161925</xdr:rowOff>
                  </from>
                  <to>
                    <xdr:col>3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41" name="Check Box 68">
              <controlPr defaultSize="0" autoFill="0" autoLine="0" autoPict="0">
                <anchor moveWithCells="1">
                  <from>
                    <xdr:col>5</xdr:col>
                    <xdr:colOff>85725</xdr:colOff>
                    <xdr:row>35</xdr:row>
                    <xdr:rowOff>161925</xdr:rowOff>
                  </from>
                  <to>
                    <xdr:col>5</xdr:col>
                    <xdr:colOff>542925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42" name="Check Box 69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161925</xdr:rowOff>
                  </from>
                  <to>
                    <xdr:col>5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43" name="Check Box 70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161925</xdr:rowOff>
                  </from>
                  <to>
                    <xdr:col>5</xdr:col>
                    <xdr:colOff>533400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44" name="Check Box 71">
              <controlPr defaultSize="0" autoFill="0" autoLine="0" autoPict="0">
                <anchor moveWithCells="1">
                  <from>
                    <xdr:col>5</xdr:col>
                    <xdr:colOff>85725</xdr:colOff>
                    <xdr:row>58</xdr:row>
                    <xdr:rowOff>171450</xdr:rowOff>
                  </from>
                  <to>
                    <xdr:col>5</xdr:col>
                    <xdr:colOff>542925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45" name="Check Box 72">
              <controlPr defaultSize="0" autoFill="0" autoLine="0" autoPict="0">
                <anchor moveWithCells="1">
                  <from>
                    <xdr:col>9</xdr:col>
                    <xdr:colOff>66675</xdr:colOff>
                    <xdr:row>58</xdr:row>
                    <xdr:rowOff>161925</xdr:rowOff>
                  </from>
                  <to>
                    <xdr:col>9</xdr:col>
                    <xdr:colOff>523875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46" name="Check Box 73">
              <controlPr defaultSize="0" autoFill="0" autoLine="0" autoPict="0">
                <anchor moveWithCells="1">
                  <from>
                    <xdr:col>13</xdr:col>
                    <xdr:colOff>76200</xdr:colOff>
                    <xdr:row>58</xdr:row>
                    <xdr:rowOff>161925</xdr:rowOff>
                  </from>
                  <to>
                    <xdr:col>13</xdr:col>
                    <xdr:colOff>533400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47" name="Check Box 74">
              <controlPr defaultSize="0" autoFill="0" autoLine="0" autoPict="0">
                <anchor moveWithCells="1">
                  <from>
                    <xdr:col>17</xdr:col>
                    <xdr:colOff>76200</xdr:colOff>
                    <xdr:row>58</xdr:row>
                    <xdr:rowOff>161925</xdr:rowOff>
                  </from>
                  <to>
                    <xdr:col>17</xdr:col>
                    <xdr:colOff>533400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48" name="Check Box 75">
              <controlPr defaultSize="0" autoFill="0" autoLine="0" autoPict="0">
                <anchor moveWithCells="1">
                  <from>
                    <xdr:col>9</xdr:col>
                    <xdr:colOff>85725</xdr:colOff>
                    <xdr:row>63</xdr:row>
                    <xdr:rowOff>161925</xdr:rowOff>
                  </from>
                  <to>
                    <xdr:col>9</xdr:col>
                    <xdr:colOff>542925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49" name="Check Box 76">
              <controlPr defaultSize="0" autoFill="0" autoLine="0" autoPict="0">
                <anchor moveWithCells="1">
                  <from>
                    <xdr:col>13</xdr:col>
                    <xdr:colOff>76200</xdr:colOff>
                    <xdr:row>63</xdr:row>
                    <xdr:rowOff>161925</xdr:rowOff>
                  </from>
                  <to>
                    <xdr:col>13</xdr:col>
                    <xdr:colOff>533400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50" name="Check Box 77">
              <controlPr defaultSize="0" autoFill="0" autoLine="0" autoPict="0">
                <anchor moveWithCells="1">
                  <from>
                    <xdr:col>17</xdr:col>
                    <xdr:colOff>66675</xdr:colOff>
                    <xdr:row>63</xdr:row>
                    <xdr:rowOff>161925</xdr:rowOff>
                  </from>
                  <to>
                    <xdr:col>17</xdr:col>
                    <xdr:colOff>523875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51" name="Check Box 78">
              <controlPr defaultSize="0" autoFill="0" autoLine="0" autoPict="0">
                <anchor moveWithCells="1">
                  <from>
                    <xdr:col>9</xdr:col>
                    <xdr:colOff>76200</xdr:colOff>
                    <xdr:row>68</xdr:row>
                    <xdr:rowOff>161925</xdr:rowOff>
                  </from>
                  <to>
                    <xdr:col>9</xdr:col>
                    <xdr:colOff>533400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52" name="Check Box 79">
              <controlPr defaultSize="0" autoFill="0" autoLine="0" autoPict="0">
                <anchor moveWithCells="1">
                  <from>
                    <xdr:col>13</xdr:col>
                    <xdr:colOff>76200</xdr:colOff>
                    <xdr:row>68</xdr:row>
                    <xdr:rowOff>161925</xdr:rowOff>
                  </from>
                  <to>
                    <xdr:col>13</xdr:col>
                    <xdr:colOff>533400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3" name="Check Box 80">
              <controlPr defaultSize="0" autoFill="0" autoLine="0" autoPict="0">
                <anchor moveWithCells="1">
                  <from>
                    <xdr:col>17</xdr:col>
                    <xdr:colOff>76200</xdr:colOff>
                    <xdr:row>68</xdr:row>
                    <xdr:rowOff>161925</xdr:rowOff>
                  </from>
                  <to>
                    <xdr:col>17</xdr:col>
                    <xdr:colOff>533400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54" name="Check Box 81">
              <controlPr defaultSize="0" autoFill="0" autoLine="0" autoPict="0">
                <anchor moveWithCells="1">
                  <from>
                    <xdr:col>9</xdr:col>
                    <xdr:colOff>76200</xdr:colOff>
                    <xdr:row>73</xdr:row>
                    <xdr:rowOff>161925</xdr:rowOff>
                  </from>
                  <to>
                    <xdr:col>9</xdr:col>
                    <xdr:colOff>533400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55" name="Check Box 82">
              <controlPr defaultSize="0" autoFill="0" autoLine="0" autoPict="0">
                <anchor moveWithCells="1">
                  <from>
                    <xdr:col>13</xdr:col>
                    <xdr:colOff>85725</xdr:colOff>
                    <xdr:row>73</xdr:row>
                    <xdr:rowOff>161925</xdr:rowOff>
                  </from>
                  <to>
                    <xdr:col>13</xdr:col>
                    <xdr:colOff>542925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56" name="Check Box 83">
              <controlPr defaultSize="0" autoFill="0" autoLine="0" autoPict="0">
                <anchor moveWithCells="1">
                  <from>
                    <xdr:col>17</xdr:col>
                    <xdr:colOff>66675</xdr:colOff>
                    <xdr:row>73</xdr:row>
                    <xdr:rowOff>161925</xdr:rowOff>
                  </from>
                  <to>
                    <xdr:col>17</xdr:col>
                    <xdr:colOff>523875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57" name="Check Box 84">
              <controlPr defaultSize="0" autoFill="0" autoLine="0" autoPict="0">
                <anchor moveWithCells="1">
                  <from>
                    <xdr:col>2</xdr:col>
                    <xdr:colOff>38100</xdr:colOff>
                    <xdr:row>58</xdr:row>
                    <xdr:rowOff>142875</xdr:rowOff>
                  </from>
                  <to>
                    <xdr:col>3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58" name="Check Box 85">
              <controlPr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161925</xdr:rowOff>
                  </from>
                  <to>
                    <xdr:col>3</xdr:col>
                    <xdr:colOff>28575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59" name="Check Box 86">
              <controlPr defaultSize="0" autoFill="0" autoLine="0" autoPict="0">
                <anchor moveWithCells="1">
                  <from>
                    <xdr:col>2</xdr:col>
                    <xdr:colOff>38100</xdr:colOff>
                    <xdr:row>68</xdr:row>
                    <xdr:rowOff>152400</xdr:rowOff>
                  </from>
                  <to>
                    <xdr:col>3</xdr:col>
                    <xdr:colOff>28575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60" name="Check Box 87">
              <controlPr defaultSize="0" autoFill="0" autoLine="0" autoPict="0">
                <anchor moveWithCells="1">
                  <from>
                    <xdr:col>2</xdr:col>
                    <xdr:colOff>38100</xdr:colOff>
                    <xdr:row>73</xdr:row>
                    <xdr:rowOff>161925</xdr:rowOff>
                  </from>
                  <to>
                    <xdr:col>3</xdr:col>
                    <xdr:colOff>28575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61" name="Check Box 88">
              <controlPr defaultSize="0" autoFill="0" autoLine="0" autoPict="0">
                <anchor moveWithCells="1">
                  <from>
                    <xdr:col>5</xdr:col>
                    <xdr:colOff>85725</xdr:colOff>
                    <xdr:row>63</xdr:row>
                    <xdr:rowOff>161925</xdr:rowOff>
                  </from>
                  <to>
                    <xdr:col>5</xdr:col>
                    <xdr:colOff>542925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62" name="Check Box 89">
              <controlPr defaultSize="0" autoFill="0" autoLine="0" autoPict="0">
                <anchor moveWithCells="1">
                  <from>
                    <xdr:col>5</xdr:col>
                    <xdr:colOff>76200</xdr:colOff>
                    <xdr:row>68</xdr:row>
                    <xdr:rowOff>161925</xdr:rowOff>
                  </from>
                  <to>
                    <xdr:col>5</xdr:col>
                    <xdr:colOff>533400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63" name="Check Box 90">
              <controlPr defaultSize="0" autoFill="0" autoLine="0" autoPict="0">
                <anchor moveWithCells="1">
                  <from>
                    <xdr:col>5</xdr:col>
                    <xdr:colOff>76200</xdr:colOff>
                    <xdr:row>73</xdr:row>
                    <xdr:rowOff>161925</xdr:rowOff>
                  </from>
                  <to>
                    <xdr:col>5</xdr:col>
                    <xdr:colOff>533400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64" name="Check Box 91">
              <controlPr defaultSize="0" autoFill="0" autoLine="0" autoPict="0">
                <anchor moveWithCells="1">
                  <from>
                    <xdr:col>5</xdr:col>
                    <xdr:colOff>85725</xdr:colOff>
                    <xdr:row>87</xdr:row>
                    <xdr:rowOff>171450</xdr:rowOff>
                  </from>
                  <to>
                    <xdr:col>5</xdr:col>
                    <xdr:colOff>542925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65" name="Check Box 92">
              <controlPr defaultSize="0" autoFill="0" autoLine="0" autoPict="0">
                <anchor moveWithCells="1">
                  <from>
                    <xdr:col>9</xdr:col>
                    <xdr:colOff>66675</xdr:colOff>
                    <xdr:row>87</xdr:row>
                    <xdr:rowOff>161925</xdr:rowOff>
                  </from>
                  <to>
                    <xdr:col>9</xdr:col>
                    <xdr:colOff>523875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66" name="Check Box 93">
              <controlPr defaultSize="0" autoFill="0" autoLine="0" autoPict="0">
                <anchor moveWithCells="1">
                  <from>
                    <xdr:col>13</xdr:col>
                    <xdr:colOff>76200</xdr:colOff>
                    <xdr:row>87</xdr:row>
                    <xdr:rowOff>161925</xdr:rowOff>
                  </from>
                  <to>
                    <xdr:col>13</xdr:col>
                    <xdr:colOff>533400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67" name="Check Box 94">
              <controlPr defaultSize="0" autoFill="0" autoLine="0" autoPict="0">
                <anchor moveWithCells="1">
                  <from>
                    <xdr:col>17</xdr:col>
                    <xdr:colOff>76200</xdr:colOff>
                    <xdr:row>87</xdr:row>
                    <xdr:rowOff>161925</xdr:rowOff>
                  </from>
                  <to>
                    <xdr:col>17</xdr:col>
                    <xdr:colOff>533400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68" name="Check Box 95">
              <controlPr defaultSize="0" autoFill="0" autoLine="0" autoPict="0">
                <anchor moveWithCells="1">
                  <from>
                    <xdr:col>9</xdr:col>
                    <xdr:colOff>85725</xdr:colOff>
                    <xdr:row>92</xdr:row>
                    <xdr:rowOff>161925</xdr:rowOff>
                  </from>
                  <to>
                    <xdr:col>9</xdr:col>
                    <xdr:colOff>542925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69" name="Check Box 96">
              <controlPr defaultSize="0" autoFill="0" autoLine="0" autoPict="0">
                <anchor moveWithCells="1">
                  <from>
                    <xdr:col>13</xdr:col>
                    <xdr:colOff>76200</xdr:colOff>
                    <xdr:row>92</xdr:row>
                    <xdr:rowOff>161925</xdr:rowOff>
                  </from>
                  <to>
                    <xdr:col>13</xdr:col>
                    <xdr:colOff>533400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70" name="Check Box 97">
              <controlPr defaultSize="0" autoFill="0" autoLine="0" autoPict="0">
                <anchor moveWithCells="1">
                  <from>
                    <xdr:col>17</xdr:col>
                    <xdr:colOff>66675</xdr:colOff>
                    <xdr:row>92</xdr:row>
                    <xdr:rowOff>161925</xdr:rowOff>
                  </from>
                  <to>
                    <xdr:col>17</xdr:col>
                    <xdr:colOff>523875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71" name="Check Box 98">
              <controlPr defaultSize="0" autoFill="0" autoLine="0" autoPict="0">
                <anchor moveWithCells="1">
                  <from>
                    <xdr:col>9</xdr:col>
                    <xdr:colOff>76200</xdr:colOff>
                    <xdr:row>97</xdr:row>
                    <xdr:rowOff>161925</xdr:rowOff>
                  </from>
                  <to>
                    <xdr:col>9</xdr:col>
                    <xdr:colOff>533400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72" name="Check Box 99">
              <controlPr defaultSize="0" autoFill="0" autoLine="0" autoPict="0">
                <anchor moveWithCells="1">
                  <from>
                    <xdr:col>13</xdr:col>
                    <xdr:colOff>76200</xdr:colOff>
                    <xdr:row>97</xdr:row>
                    <xdr:rowOff>161925</xdr:rowOff>
                  </from>
                  <to>
                    <xdr:col>13</xdr:col>
                    <xdr:colOff>533400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73" name="Check Box 100">
              <controlPr defaultSize="0" autoFill="0" autoLine="0" autoPict="0">
                <anchor moveWithCells="1">
                  <from>
                    <xdr:col>17</xdr:col>
                    <xdr:colOff>76200</xdr:colOff>
                    <xdr:row>97</xdr:row>
                    <xdr:rowOff>161925</xdr:rowOff>
                  </from>
                  <to>
                    <xdr:col>17</xdr:col>
                    <xdr:colOff>533400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74" name="Check Box 101">
              <controlPr defaultSize="0" autoFill="0" autoLine="0" autoPict="0">
                <anchor moveWithCells="1">
                  <from>
                    <xdr:col>9</xdr:col>
                    <xdr:colOff>76200</xdr:colOff>
                    <xdr:row>102</xdr:row>
                    <xdr:rowOff>161925</xdr:rowOff>
                  </from>
                  <to>
                    <xdr:col>9</xdr:col>
                    <xdr:colOff>533400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75" name="Check Box 102">
              <controlPr defaultSize="0" autoFill="0" autoLine="0" autoPict="0">
                <anchor moveWithCells="1">
                  <from>
                    <xdr:col>13</xdr:col>
                    <xdr:colOff>85725</xdr:colOff>
                    <xdr:row>102</xdr:row>
                    <xdr:rowOff>161925</xdr:rowOff>
                  </from>
                  <to>
                    <xdr:col>13</xdr:col>
                    <xdr:colOff>542925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76" name="Check Box 103">
              <controlPr defaultSize="0" autoFill="0" autoLine="0" autoPict="0">
                <anchor moveWithCells="1">
                  <from>
                    <xdr:col>17</xdr:col>
                    <xdr:colOff>66675</xdr:colOff>
                    <xdr:row>102</xdr:row>
                    <xdr:rowOff>161925</xdr:rowOff>
                  </from>
                  <to>
                    <xdr:col>17</xdr:col>
                    <xdr:colOff>523875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77" name="Check Box 104">
              <controlPr defaultSize="0" autoFill="0" autoLine="0" autoPict="0">
                <anchor moveWithCells="1">
                  <from>
                    <xdr:col>2</xdr:col>
                    <xdr:colOff>38100</xdr:colOff>
                    <xdr:row>87</xdr:row>
                    <xdr:rowOff>142875</xdr:rowOff>
                  </from>
                  <to>
                    <xdr:col>3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78" name="Check Box 105">
              <controlPr defaultSize="0" autoFill="0" autoLine="0" autoPict="0">
                <anchor moveWithCells="1">
                  <from>
                    <xdr:col>2</xdr:col>
                    <xdr:colOff>38100</xdr:colOff>
                    <xdr:row>92</xdr:row>
                    <xdr:rowOff>161925</xdr:rowOff>
                  </from>
                  <to>
                    <xdr:col>3</xdr:col>
                    <xdr:colOff>28575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79" name="Check Box 106">
              <controlPr defaultSize="0" autoFill="0" autoLine="0" autoPict="0">
                <anchor moveWithCells="1">
                  <from>
                    <xdr:col>2</xdr:col>
                    <xdr:colOff>38100</xdr:colOff>
                    <xdr:row>97</xdr:row>
                    <xdr:rowOff>152400</xdr:rowOff>
                  </from>
                  <to>
                    <xdr:col>3</xdr:col>
                    <xdr:colOff>28575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80" name="Check Box 107">
              <controlPr defaultSize="0" autoFill="0" autoLine="0" autoPict="0">
                <anchor moveWithCells="1">
                  <from>
                    <xdr:col>2</xdr:col>
                    <xdr:colOff>38100</xdr:colOff>
                    <xdr:row>102</xdr:row>
                    <xdr:rowOff>161925</xdr:rowOff>
                  </from>
                  <to>
                    <xdr:col>3</xdr:col>
                    <xdr:colOff>28575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81" name="Check Box 108">
              <controlPr defaultSize="0" autoFill="0" autoLine="0" autoPict="0">
                <anchor moveWithCells="1">
                  <from>
                    <xdr:col>5</xdr:col>
                    <xdr:colOff>85725</xdr:colOff>
                    <xdr:row>92</xdr:row>
                    <xdr:rowOff>161925</xdr:rowOff>
                  </from>
                  <to>
                    <xdr:col>5</xdr:col>
                    <xdr:colOff>542925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82" name="Check Box 109">
              <controlPr defaultSize="0" autoFill="0" autoLine="0" autoPict="0">
                <anchor moveWithCells="1">
                  <from>
                    <xdr:col>5</xdr:col>
                    <xdr:colOff>76200</xdr:colOff>
                    <xdr:row>97</xdr:row>
                    <xdr:rowOff>161925</xdr:rowOff>
                  </from>
                  <to>
                    <xdr:col>5</xdr:col>
                    <xdr:colOff>533400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83" name="Check Box 110">
              <controlPr defaultSize="0" autoFill="0" autoLine="0" autoPict="0">
                <anchor moveWithCells="1">
                  <from>
                    <xdr:col>5</xdr:col>
                    <xdr:colOff>76200</xdr:colOff>
                    <xdr:row>102</xdr:row>
                    <xdr:rowOff>161925</xdr:rowOff>
                  </from>
                  <to>
                    <xdr:col>5</xdr:col>
                    <xdr:colOff>533400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84" name="Check Box 114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142875</xdr:rowOff>
                  </from>
                  <to>
                    <xdr:col>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85" name="Check Box 118">
              <controlPr defaultSize="0" autoFill="0" autoLine="0" autoPict="0">
                <anchor moveWithCells="1">
                  <from>
                    <xdr:col>2</xdr:col>
                    <xdr:colOff>38100</xdr:colOff>
                    <xdr:row>58</xdr:row>
                    <xdr:rowOff>142875</xdr:rowOff>
                  </from>
                  <to>
                    <xdr:col>3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86" name="Check Box 122">
              <controlPr defaultSize="0" autoFill="0" autoLine="0" autoPict="0">
                <anchor moveWithCells="1">
                  <from>
                    <xdr:col>2</xdr:col>
                    <xdr:colOff>38100</xdr:colOff>
                    <xdr:row>87</xdr:row>
                    <xdr:rowOff>142875</xdr:rowOff>
                  </from>
                  <to>
                    <xdr:col>3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87" name="Check Box 129">
              <controlPr defaultSize="0" autoFill="0" autoLine="0" autoPict="0">
                <anchor moveWithCells="1">
                  <from>
                    <xdr:col>2</xdr:col>
                    <xdr:colOff>38100</xdr:colOff>
                    <xdr:row>73</xdr:row>
                    <xdr:rowOff>161925</xdr:rowOff>
                  </from>
                  <to>
                    <xdr:col>3</xdr:col>
                    <xdr:colOff>28575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88" name="Check Box 136">
              <controlPr defaultSize="0" autoFill="0" autoLine="0" autoPict="0">
                <anchor moveWithCells="1">
                  <from>
                    <xdr:col>2</xdr:col>
                    <xdr:colOff>38100</xdr:colOff>
                    <xdr:row>102</xdr:row>
                    <xdr:rowOff>161925</xdr:rowOff>
                  </from>
                  <to>
                    <xdr:col>3</xdr:col>
                    <xdr:colOff>28575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89" name="Check Box 137">
              <controlPr defaultSize="0" autoFill="0" autoLine="0" autoPict="0">
                <anchor moveWithCells="1">
                  <from>
                    <xdr:col>2</xdr:col>
                    <xdr:colOff>38100</xdr:colOff>
                    <xdr:row>102</xdr:row>
                    <xdr:rowOff>161925</xdr:rowOff>
                  </from>
                  <to>
                    <xdr:col>3</xdr:col>
                    <xdr:colOff>28575</xdr:colOff>
                    <xdr:row>104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workbookViewId="0">
      <selection activeCell="B30" sqref="B30"/>
    </sheetView>
  </sheetViews>
  <sheetFormatPr defaultRowHeight="15" x14ac:dyDescent="0.25"/>
  <cols>
    <col min="1" max="1" width="3.19921875" style="1" bestFit="1" customWidth="1"/>
    <col min="2" max="2" width="6" style="1" customWidth="1"/>
    <col min="3" max="3" width="1.8984375" style="1" customWidth="1"/>
    <col min="4" max="4" width="6" style="1" customWidth="1"/>
    <col min="5" max="5" width="3.3984375" style="1" customWidth="1"/>
    <col min="6" max="6" width="6" style="1" customWidth="1"/>
    <col min="7" max="7" width="1.8984375" style="1" customWidth="1"/>
    <col min="8" max="8" width="6" style="1" customWidth="1"/>
    <col min="9" max="9" width="3.19921875" style="1" customWidth="1"/>
    <col min="10" max="10" width="6" style="1" customWidth="1"/>
    <col min="11" max="11" width="1.8984375" style="1" customWidth="1"/>
    <col min="12" max="12" width="6" style="1" customWidth="1"/>
    <col min="13" max="13" width="3.19921875" style="1" customWidth="1"/>
    <col min="14" max="14" width="6" style="1" customWidth="1"/>
    <col min="15" max="15" width="1.8984375" style="1" customWidth="1"/>
    <col min="16" max="16" width="6" style="1" customWidth="1"/>
    <col min="17" max="17" width="4.09765625" style="83" customWidth="1"/>
    <col min="18" max="18" width="4.09765625" style="84" customWidth="1"/>
    <col min="19" max="19" width="34.3984375" style="1" customWidth="1"/>
    <col min="20" max="16384" width="8.796875" style="1"/>
  </cols>
  <sheetData>
    <row r="1" spans="1:21" ht="15.75" thickBot="1" x14ac:dyDescent="0.3"/>
    <row r="2" spans="1:21" ht="22.5" customHeight="1" thickBot="1" x14ac:dyDescent="0.35">
      <c r="A2" s="139" t="str">
        <f>Score!D6</f>
        <v>East</v>
      </c>
      <c r="B2" s="140"/>
      <c r="C2" s="140"/>
      <c r="D2" s="141"/>
      <c r="E2" s="139" t="str">
        <f>Score!H6</f>
        <v>South</v>
      </c>
      <c r="F2" s="140"/>
      <c r="G2" s="140"/>
      <c r="H2" s="141"/>
      <c r="I2" s="139" t="str">
        <f>Score!L6</f>
        <v>West</v>
      </c>
      <c r="J2" s="140"/>
      <c r="K2" s="140"/>
      <c r="L2" s="141"/>
      <c r="M2" s="139" t="str">
        <f>Score!P6</f>
        <v>North</v>
      </c>
      <c r="N2" s="140"/>
      <c r="O2" s="140"/>
      <c r="P2" s="141"/>
      <c r="Q2" s="81"/>
      <c r="R2" s="82"/>
    </row>
    <row r="3" spans="1:21" ht="5.25" customHeight="1" thickBot="1" x14ac:dyDescent="0.3">
      <c r="A3" s="63"/>
      <c r="B3" s="29"/>
      <c r="C3" s="29"/>
      <c r="D3" s="30"/>
      <c r="E3" s="28"/>
      <c r="F3" s="29"/>
      <c r="G3" s="29"/>
      <c r="H3" s="30"/>
      <c r="I3" s="28"/>
      <c r="J3" s="29"/>
      <c r="K3" s="29"/>
      <c r="L3" s="30"/>
      <c r="M3" s="28"/>
      <c r="N3" s="29"/>
      <c r="O3" s="29"/>
      <c r="P3" s="30"/>
      <c r="Q3" s="85"/>
      <c r="R3" s="86"/>
    </row>
    <row r="4" spans="1:21" ht="24" customHeight="1" x14ac:dyDescent="0.4">
      <c r="A4" s="66">
        <v>1</v>
      </c>
      <c r="B4" s="70" t="str">
        <f>IF(Score!G9="N. P.","",IF(Score!$E$10="Ingen spillere gik Mahjong. Hånden gik ud!","0",IF(Score!F9&lt;0,Score!F9,CONCATENATE("+",Score!F9))))</f>
        <v/>
      </c>
      <c r="C4" s="67" t="str">
        <f>IF(Score!$G$9="N. P.","","/")</f>
        <v/>
      </c>
      <c r="D4" s="74" t="str">
        <f>B4</f>
        <v/>
      </c>
      <c r="E4" s="68">
        <v>2</v>
      </c>
      <c r="F4" s="70" t="str">
        <f>IF(Score!K9="N. P.","",IF(Score!$E$10="Ingen spillere gik Mahjong. Hånden gik ud!","0",IF(Score!J9&lt;0,Score!J9,CONCATENATE("+",Score!J9))))</f>
        <v/>
      </c>
      <c r="G4" s="67" t="str">
        <f>IF(Score!$G$9="N. P.","","/")</f>
        <v/>
      </c>
      <c r="H4" s="74" t="str">
        <f>F4</f>
        <v/>
      </c>
      <c r="I4" s="68">
        <v>3</v>
      </c>
      <c r="J4" s="70" t="str">
        <f>IF(Score!O9="N. P.","",IF(Score!$E$10="Ingen spillere gik Mahjong. Hånden gik ud!","0",IF(Score!N9&lt;0,Score!N9,CONCATENATE("+",Score!N9))))</f>
        <v/>
      </c>
      <c r="K4" s="67" t="str">
        <f>IF(Score!$G$9="N. P.","","/")</f>
        <v/>
      </c>
      <c r="L4" s="74" t="str">
        <f>J4</f>
        <v/>
      </c>
      <c r="M4" s="68">
        <v>4</v>
      </c>
      <c r="N4" s="70" t="str">
        <f>IF(Score!S9="N. P.","",IF(Score!$E$10="Ingen spillere gik Mahjong. Hånden gik ud!","0",IF(Score!R9&lt;0,Score!R9,CONCATENATE("+",Score!R9))))</f>
        <v/>
      </c>
      <c r="O4" s="67" t="str">
        <f>IF(Score!$G$9="N. P.","","/")</f>
        <v/>
      </c>
      <c r="P4" s="74" t="str">
        <f>N4</f>
        <v/>
      </c>
      <c r="Q4" s="88" t="str">
        <f>IF(Score!G9="N. P.","",IF(Score!E10="Ingen spillere gik Mahjong. Hånden gik ud!","",IF(Score!Y8="Selvtræk","P","")))</f>
        <v/>
      </c>
      <c r="R4" s="89" t="str">
        <f>IF(Score!E10="Ingen spillere gik Mahjong. Hånden gik ud!","K","")</f>
        <v/>
      </c>
      <c r="S4" s="90" t="str">
        <f>IF(R4="K","",Score!E10)</f>
        <v/>
      </c>
      <c r="T4" s="79"/>
      <c r="U4" s="80"/>
    </row>
    <row r="5" spans="1:21" ht="24" customHeight="1" x14ac:dyDescent="0.4">
      <c r="A5" s="59">
        <v>4</v>
      </c>
      <c r="B5" s="71" t="str">
        <f>IF(Score!$C$15,0,IF(SUM(Score!$U14:$X14)=0,"",IF(Score!F14&lt;=0,Score!F14,CONCATENATE("+",Score!F14))))</f>
        <v/>
      </c>
      <c r="C5" s="58" t="str">
        <f>IF(Score!$G$14="N. P.","","/")</f>
        <v/>
      </c>
      <c r="D5" s="75" t="str">
        <f>IF(B5="","",IF(D4="","",IF(D4+B5&lt;=0,D4+B5,CONCATENATE("+",D4+B5))))</f>
        <v/>
      </c>
      <c r="E5" s="64">
        <v>1</v>
      </c>
      <c r="F5" s="71" t="str">
        <f>IF(Score!$C$15,0,IF(SUM(Score!$U14:$X14)=0,"",IF(Score!J14&lt;=0,Score!J14,CONCATENATE("+",Score!J14))))</f>
        <v/>
      </c>
      <c r="G5" s="58" t="str">
        <f>IF(Score!$G$14="N. P.","","/")</f>
        <v/>
      </c>
      <c r="H5" s="75" t="str">
        <f>IF(F5="","",IF(H4="","",IF(H4+F5&lt;=0,H4+F5,CONCATENATE("+",H4+F5))))</f>
        <v/>
      </c>
      <c r="I5" s="59">
        <v>2</v>
      </c>
      <c r="J5" s="71" t="str">
        <f>IF(Score!$C$15,0,IF(SUM(Score!$U14:$X14)=0,"",IF(Score!N14&lt;=0,Score!N14,CONCATENATE("+",Score!N14))))</f>
        <v/>
      </c>
      <c r="K5" s="58" t="str">
        <f>IF(Score!$G$14="N. P.","","/")</f>
        <v/>
      </c>
      <c r="L5" s="75" t="str">
        <f>IF(J5="","",IF(L4="","",IF(L4+J5&lt;=0,L4+J5,CONCATENATE("+",L4+J5))))</f>
        <v/>
      </c>
      <c r="M5" s="59">
        <v>3</v>
      </c>
      <c r="N5" s="71" t="str">
        <f>IF(Score!$C$15,0,IF(SUM(Score!$U14:$X14)=0,"",IF(Score!R14&lt;=0,Score!R14,CONCATENATE("+",Score!R14))))</f>
        <v/>
      </c>
      <c r="O5" s="58" t="str">
        <f>IF(Score!$G$14="N. P.","","/")</f>
        <v/>
      </c>
      <c r="P5" s="75" t="str">
        <f>IF(N5="","",IF(P4="","",IF(P4+N5&lt;=0,P4+N5,CONCATENATE("+",P4+N5))))</f>
        <v/>
      </c>
      <c r="Q5" s="91" t="str">
        <f>IF(Score!G14="N. P.","",IF(Score!E15="Ingen spillere gik Mahjong. Hånden gik ud!","",IF(Score!Y13="Selvtræk","P","")))</f>
        <v/>
      </c>
      <c r="R5" s="87" t="str">
        <f>IF(Score!E15="Ingen spillere gik Mahjong. Hånden gik ud!","K","")</f>
        <v/>
      </c>
      <c r="S5" s="92" t="str">
        <f>IF(R5="K","",Score!E15)</f>
        <v/>
      </c>
    </row>
    <row r="6" spans="1:21" ht="24" customHeight="1" x14ac:dyDescent="0.4">
      <c r="A6" s="59">
        <v>3</v>
      </c>
      <c r="B6" s="71" t="str">
        <f>IF(Score!$C$20,0,IF(SUM(Score!$U19:$X19)=0,"",IF(Score!F19&lt;=0,Score!F19,CONCATENATE("+",Score!F19))))</f>
        <v/>
      </c>
      <c r="C6" s="58" t="str">
        <f>IF(Score!$G$19="N. P.","","/")</f>
        <v/>
      </c>
      <c r="D6" s="75" t="str">
        <f>IF(B6="","",IF(D5="","",IF(D5+B6&lt;=0,D5+B6,CONCATENATE("+",D5+B6))))</f>
        <v/>
      </c>
      <c r="E6" s="59">
        <v>4</v>
      </c>
      <c r="F6" s="71" t="str">
        <f>IF(Score!$C$20,0,IF(SUM(Score!$U19:$X19)=0,"",IF(Score!J19&lt;=0,Score!J19,CONCATENATE("+",Score!J19))))</f>
        <v/>
      </c>
      <c r="G6" s="58" t="str">
        <f>IF(Score!$G$19="N. P.","","/")</f>
        <v/>
      </c>
      <c r="H6" s="75" t="str">
        <f>IF(F6="","",IF(H5="","",IF(H5+F6&lt;=0,H5+F6,CONCATENATE("+",H5+F6))))</f>
        <v/>
      </c>
      <c r="I6" s="64">
        <v>1</v>
      </c>
      <c r="J6" s="71" t="str">
        <f>IF(Score!$C$20,0,IF(SUM(Score!$U19:$X19)=0,"",IF(Score!N19&lt;=0,Score!N19,CONCATENATE("+",Score!N19))))</f>
        <v/>
      </c>
      <c r="K6" s="58" t="str">
        <f>IF(Score!$G$19="N. P.","","/")</f>
        <v/>
      </c>
      <c r="L6" s="75" t="str">
        <f>IF(J6="","",IF(L5="","",IF(L5+J6&lt;=0,L5+J6,CONCATENATE("+",L5+J6))))</f>
        <v/>
      </c>
      <c r="M6" s="59">
        <v>2</v>
      </c>
      <c r="N6" s="71" t="str">
        <f>IF(Score!$C$20,0,IF(SUM(Score!$U19:$X19)=0,"",IF(Score!R19&lt;=0,Score!R19,CONCATENATE("+",Score!R19))))</f>
        <v/>
      </c>
      <c r="O6" s="58" t="str">
        <f>IF(Score!$G$19="N. P.","","/")</f>
        <v/>
      </c>
      <c r="P6" s="75" t="str">
        <f>IF(N6="","",IF(P5="","",IF(P5+N6&lt;=0,P5+N6,CONCATENATE("+",P5+N6))))</f>
        <v/>
      </c>
      <c r="Q6" s="91" t="str">
        <f>IF(Score!G19="N. P.","",IF(Score!E20="Ingen spillere gik Mahjong. Hånden gik ud!","",IF(Score!Y18="Selvtræk","P","")))</f>
        <v/>
      </c>
      <c r="R6" s="87" t="str">
        <f>IF(Score!E20="Ingen spillere gik Mahjong. Hånden gik ud!","K","")</f>
        <v/>
      </c>
      <c r="S6" s="92" t="str">
        <f>IF(R6="K","",Score!E20)</f>
        <v/>
      </c>
    </row>
    <row r="7" spans="1:21" ht="24" customHeight="1" thickBot="1" x14ac:dyDescent="0.45">
      <c r="A7" s="60">
        <v>2</v>
      </c>
      <c r="B7" s="72" t="str">
        <f>IF(Score!$C$25,0,IF(SUM(Score!$U24:$X24)=0,"",IF(Score!F24&lt;=0,Score!F24,CONCATENATE("+",Score!F24))))</f>
        <v/>
      </c>
      <c r="C7" s="61" t="str">
        <f>IF(Score!$G$24="N. P.","","/")</f>
        <v/>
      </c>
      <c r="D7" s="76" t="str">
        <f>IF(B7="","",IF(D6="","",IF(D6+B7&lt;=0,D6+B7,CONCATENATE("+",D6+B7))))</f>
        <v/>
      </c>
      <c r="E7" s="60">
        <v>3</v>
      </c>
      <c r="F7" s="72" t="str">
        <f>IF(Score!$C$25,0,IF(SUM(Score!$U24:$X24)=0,"",IF(Score!J24&lt;=0,Score!J24,CONCATENATE("+",Score!J24))))</f>
        <v/>
      </c>
      <c r="G7" s="61" t="str">
        <f>IF(Score!$G$24="N. P.","","/")</f>
        <v/>
      </c>
      <c r="H7" s="76" t="str">
        <f>IF(F7="","",IF(H6="","",IF(H6+F7&lt;=0,H6+F7,CONCATENATE("+",H6+F7))))</f>
        <v/>
      </c>
      <c r="I7" s="60">
        <v>4</v>
      </c>
      <c r="J7" s="72" t="str">
        <f>IF(Score!$C$25,0,IF(SUM(Score!$U24:$X24)=0,"",IF(Score!N24&lt;=0,Score!N24,CONCATENATE("+",Score!N24))))</f>
        <v/>
      </c>
      <c r="K7" s="61" t="str">
        <f>IF(Score!$G$24="N. P.","","/")</f>
        <v/>
      </c>
      <c r="L7" s="76" t="str">
        <f>IF(J7="","",IF(L6="","",IF(L6+J7&lt;=0,L6+J7,CONCATENATE("+",L6+J7))))</f>
        <v/>
      </c>
      <c r="M7" s="78">
        <v>1</v>
      </c>
      <c r="N7" s="72" t="str">
        <f>IF(Score!$C$25,0,IF(SUM(Score!$U24:$X24)=0,"",IF(Score!R24&lt;=0,Score!R24,CONCATENATE("+",Score!R24))))</f>
        <v/>
      </c>
      <c r="O7" s="61" t="str">
        <f>IF(Score!$G$24="N. P.","","/")</f>
        <v/>
      </c>
      <c r="P7" s="76" t="str">
        <f>IF(N7="","",IF(P6="","",IF(P6+N7&lt;=0,P6+N7,CONCATENATE("+",P6+N7))))</f>
        <v/>
      </c>
      <c r="Q7" s="93" t="str">
        <f>IF(Score!G24="N. P.","",IF(Score!E25="Ingen spillere gik Mahjong. Hånden gik ud!","",IF(Score!Y23="Selvtræk","P","")))</f>
        <v/>
      </c>
      <c r="R7" s="94" t="str">
        <f>IF(Score!E25="Ingen spillere gik Mahjong. Hånden gik ud!","K","")</f>
        <v/>
      </c>
      <c r="S7" s="95" t="str">
        <f>IF(R7="K","",Score!E25)</f>
        <v/>
      </c>
    </row>
    <row r="8" spans="1:21" ht="5.25" customHeight="1" thickBot="1" x14ac:dyDescent="0.3">
      <c r="A8" s="63"/>
      <c r="B8" s="73"/>
      <c r="C8" s="29"/>
      <c r="D8" s="77"/>
      <c r="E8" s="28"/>
      <c r="F8" s="73"/>
      <c r="G8" s="29"/>
      <c r="H8" s="77"/>
      <c r="I8" s="28"/>
      <c r="J8" s="73"/>
      <c r="K8" s="29"/>
      <c r="L8" s="77"/>
      <c r="M8" s="29"/>
      <c r="N8" s="73"/>
      <c r="O8" s="29"/>
      <c r="P8" s="77"/>
      <c r="Q8" s="97"/>
      <c r="R8" s="96" t="str">
        <f>IF(Score!C14,"K","")</f>
        <v/>
      </c>
      <c r="S8" s="98"/>
    </row>
    <row r="9" spans="1:21" ht="24" customHeight="1" x14ac:dyDescent="0.4">
      <c r="A9" s="66">
        <v>1</v>
      </c>
      <c r="B9" s="70" t="str">
        <f>IF(Score!$C$34,0,IF(SUM(Score!$U33:$X33)=0,"",IF(Score!F33&lt;=0,Score!F33,CONCATENATE("+",Score!F33))))</f>
        <v/>
      </c>
      <c r="C9" s="67" t="str">
        <f>IF(Score!$G$33="N. P.","","/")</f>
        <v/>
      </c>
      <c r="D9" s="74" t="str">
        <f>IF(B9="","",IF(D7="","",IF(D7+B9&lt;=0,D7+B9,CONCATENATE("+",D7+B9))))</f>
        <v/>
      </c>
      <c r="E9" s="68">
        <v>2</v>
      </c>
      <c r="F9" s="70" t="str">
        <f>IF(Score!$C$34,0,IF(SUM(Score!$U33:$X33)=0,"",IF(Score!J33&lt;=0,Score!J33,CONCATENATE("+",Score!J33))))</f>
        <v/>
      </c>
      <c r="G9" s="67" t="str">
        <f>IF(Score!$G$33="N. P.","","/")</f>
        <v/>
      </c>
      <c r="H9" s="74" t="str">
        <f>IF(F9="","",IF(H7="","",IF(H7+F9&lt;=0,H7+F9,CONCATENATE("+",H7+F9))))</f>
        <v/>
      </c>
      <c r="I9" s="68">
        <v>3</v>
      </c>
      <c r="J9" s="70" t="str">
        <f>IF(Score!$C$34,0,IF(SUM(Score!$U33:$X33)=0,"",IF(Score!N33&lt;=0,Score!N33,CONCATENATE("+",Score!N33))))</f>
        <v/>
      </c>
      <c r="K9" s="67" t="str">
        <f>IF(Score!$G$33="N. P.","","/")</f>
        <v/>
      </c>
      <c r="L9" s="74" t="str">
        <f>IF(J9="","",IF(L7="","",IF(L7+J9&lt;=0,L7+J9,CONCATENATE("+",L7+J9))))</f>
        <v/>
      </c>
      <c r="M9" s="68">
        <v>4</v>
      </c>
      <c r="N9" s="70" t="str">
        <f>IF(Score!$C$34,0,IF(SUM(Score!$U33:$X33)=0,"",IF(Score!R33&lt;=0,Score!R33,CONCATENATE("+",Score!R33))))</f>
        <v/>
      </c>
      <c r="O9" s="67" t="str">
        <f>IF(Score!$G$33="N. P.","","/")</f>
        <v/>
      </c>
      <c r="P9" s="74" t="str">
        <f>IF(N9="","",IF(P7="","",IF(P7+N9&lt;=0,P7+N9,CONCATENATE("+",P7+N9))))</f>
        <v/>
      </c>
      <c r="Q9" s="88" t="str">
        <f>IF(Score!G33="N. P.","",IF(Score!E34="Ingen spillere gik Mahjong. Hånden gik ud!","",IF(Score!Y32="Selvtræk","P","")))</f>
        <v/>
      </c>
      <c r="R9" s="89" t="str">
        <f>IF(Score!E34="Ingen spillere gik Mahjong. Hånden gik ud!","K","")</f>
        <v/>
      </c>
      <c r="S9" s="90" t="str">
        <f>IF(R9="K","",Score!E34)</f>
        <v/>
      </c>
    </row>
    <row r="10" spans="1:21" ht="24" customHeight="1" x14ac:dyDescent="0.4">
      <c r="A10" s="59">
        <v>4</v>
      </c>
      <c r="B10" s="71" t="str">
        <f>IF(Score!$C$39,0,IF(SUM(Score!$U38:$X38)=0,"",IF(Score!F38&lt;=0,Score!F38,CONCATENATE("+",Score!F38))))</f>
        <v/>
      </c>
      <c r="C10" s="58" t="str">
        <f>IF(Score!$G$38="N. P.","","/")</f>
        <v/>
      </c>
      <c r="D10" s="75" t="str">
        <f>IF(B10="","",IF(D9="","",IF(D9+B10&lt;=0,D9+B10,CONCATENATE("+",D9+B10))))</f>
        <v/>
      </c>
      <c r="E10" s="64">
        <v>1</v>
      </c>
      <c r="F10" s="71" t="str">
        <f>IF(Score!$C$39,0,IF(SUM(Score!$U38:$X38)=0,"",IF(Score!J38&lt;=0,Score!J38,CONCATENATE("+",Score!J38))))</f>
        <v/>
      </c>
      <c r="G10" s="58" t="str">
        <f>IF(Score!$G$38="N. P.","","/")</f>
        <v/>
      </c>
      <c r="H10" s="75" t="str">
        <f>IF(F10="","",IF(H9="","",IF(H9+F10&lt;=0,H9+F10,CONCATENATE("+",H9+F10))))</f>
        <v/>
      </c>
      <c r="I10" s="59">
        <v>2</v>
      </c>
      <c r="J10" s="71" t="str">
        <f>IF(Score!$C$39,0,IF(SUM(Score!$U38:$X38)=0,"",IF(Score!N38&lt;=0,Score!N38,CONCATENATE("+",Score!N38))))</f>
        <v/>
      </c>
      <c r="K10" s="58" t="str">
        <f>IF(Score!$G$38="N. P.","","/")</f>
        <v/>
      </c>
      <c r="L10" s="75" t="str">
        <f>IF(J10="","",IF(L9="","",IF(L9+J10&lt;=0,L9+J10,CONCATENATE("+",L9+J10))))</f>
        <v/>
      </c>
      <c r="M10" s="59">
        <v>3</v>
      </c>
      <c r="N10" s="71" t="str">
        <f>IF(Score!$C$39,0,IF(SUM(Score!$U38:$X38)=0,"",IF(Score!R38&lt;=0,Score!R38,CONCATENATE("+",Score!R38))))</f>
        <v/>
      </c>
      <c r="O10" s="58" t="str">
        <f>IF(Score!$G$38="N. P.","","/")</f>
        <v/>
      </c>
      <c r="P10" s="75" t="str">
        <f>IF(N10="","",IF(P9="","",IF(P9+N10&lt;=0,P9+N10,CONCATENATE("+",P9+N10))))</f>
        <v/>
      </c>
      <c r="Q10" s="91" t="str">
        <f>IF(Score!G38="N. P.","",IF(Score!E39="Ingen spillere gik Mahjong. Hånden gik ud!","",IF(Score!Y37="Selvtræk","P","")))</f>
        <v/>
      </c>
      <c r="R10" s="87" t="str">
        <f>IF(Score!E39="Ingen spillere gik Mahjong. Hånden gik ud!","K","")</f>
        <v/>
      </c>
      <c r="S10" s="92" t="str">
        <f>IF(R10="K","",Score!E39)</f>
        <v/>
      </c>
    </row>
    <row r="11" spans="1:21" ht="24" customHeight="1" x14ac:dyDescent="0.4">
      <c r="A11" s="59">
        <v>3</v>
      </c>
      <c r="B11" s="71" t="str">
        <f>IF(Score!$C$44,0,IF(SUM(Score!$U43:$X43)=0,"",IF(Score!F43&lt;=0,Score!F43,CONCATENATE("+",Score!F43))))</f>
        <v/>
      </c>
      <c r="C11" s="58" t="str">
        <f>IF(Score!$G$43="N. P.","","/")</f>
        <v/>
      </c>
      <c r="D11" s="75" t="str">
        <f>IF(B11="","",IF(D10="","",IF(D10+B11&lt;=0,D10+B11,CONCATENATE("+",D10+B11))))</f>
        <v/>
      </c>
      <c r="E11" s="59">
        <v>4</v>
      </c>
      <c r="F11" s="71" t="str">
        <f>IF(Score!$C$44,0,IF(SUM(Score!$U43:$X43)=0,"",IF(Score!J43&lt;=0,Score!J43,CONCATENATE("+",Score!J43))))</f>
        <v/>
      </c>
      <c r="G11" s="58" t="str">
        <f>IF(Score!$G$43="N. P.","","/")</f>
        <v/>
      </c>
      <c r="H11" s="75" t="str">
        <f>IF(F11="","",IF(H10="","",IF(H10+F11&lt;=0,H10+F11,CONCATENATE("+",H10+F11))))</f>
        <v/>
      </c>
      <c r="I11" s="64">
        <v>1</v>
      </c>
      <c r="J11" s="71" t="str">
        <f>IF(Score!$C$44,0,IF(SUM(Score!$U43:$X43)=0,"",IF(Score!N43&lt;=0,Score!N43,CONCATENATE("+",Score!N43))))</f>
        <v/>
      </c>
      <c r="K11" s="58" t="str">
        <f>IF(Score!$G$43="N. P.","","/")</f>
        <v/>
      </c>
      <c r="L11" s="75" t="str">
        <f>IF(J11="","",IF(L10="","",IF(L10+J11&lt;=0,L10+J11,CONCATENATE("+",L10+J11))))</f>
        <v/>
      </c>
      <c r="M11" s="59">
        <v>2</v>
      </c>
      <c r="N11" s="71" t="str">
        <f>IF(Score!$C$44,0,IF(SUM(Score!$U43:$X43)=0,"",IF(Score!R43&lt;=0,Score!R43,CONCATENATE("+",Score!R43))))</f>
        <v/>
      </c>
      <c r="O11" s="58" t="str">
        <f>IF(Score!$G$43="N. P.","","/")</f>
        <v/>
      </c>
      <c r="P11" s="75" t="str">
        <f>IF(N11="","",IF(P10="","",IF(P10+N11&lt;=0,P10+N11,CONCATENATE("+",P10+N11))))</f>
        <v/>
      </c>
      <c r="Q11" s="91" t="str">
        <f>IF(Score!G43="N. P.","",IF(Score!E44="Ingen spillere gik Mahjong. Hånden gik ud!","",IF(Score!Y42="Selvtræk","P","")))</f>
        <v/>
      </c>
      <c r="R11" s="87" t="str">
        <f>IF(Score!E44="Ingen spillere gik Mahjong. Hånden gik ud!","K","")</f>
        <v/>
      </c>
      <c r="S11" s="92" t="str">
        <f>IF(R11="K","",Score!E44)</f>
        <v/>
      </c>
    </row>
    <row r="12" spans="1:21" ht="24" customHeight="1" thickBot="1" x14ac:dyDescent="0.45">
      <c r="A12" s="60">
        <v>2</v>
      </c>
      <c r="B12" s="72" t="str">
        <f>IF(Score!$C$49,0,IF(SUM(Score!$U48:$X48)=0,"",IF(Score!F48&lt;=0,Score!F48,CONCATENATE("+",Score!F48))))</f>
        <v/>
      </c>
      <c r="C12" s="61" t="str">
        <f>IF(Score!$G$48="N. P.","","/")</f>
        <v/>
      </c>
      <c r="D12" s="76" t="str">
        <f>IF(B12="","",IF(D11="","",IF(D11+B12&lt;=0,D11+B12,CONCATENATE("+",D11+B12))))</f>
        <v/>
      </c>
      <c r="E12" s="60">
        <v>3</v>
      </c>
      <c r="F12" s="72" t="str">
        <f>IF(Score!$C$49,0,IF(SUM(Score!$U48:$X48)=0,"",IF(Score!J48&lt;=0,Score!J48,CONCATENATE("+",Score!J48))))</f>
        <v/>
      </c>
      <c r="G12" s="61" t="str">
        <f>IF(Score!$G$48="N. P.","","/")</f>
        <v/>
      </c>
      <c r="H12" s="76" t="str">
        <f>IF(F12="","",IF(H11="","",IF(H11+F12&lt;=0,H11+F12,CONCATENATE("+",H11+F12))))</f>
        <v/>
      </c>
      <c r="I12" s="60">
        <v>4</v>
      </c>
      <c r="J12" s="72" t="str">
        <f>IF(Score!$C$49,0,IF(SUM(Score!$U48:$X48)=0,"",IF(Score!N48&lt;=0,Score!N48,CONCATENATE("+",Score!N48))))</f>
        <v/>
      </c>
      <c r="K12" s="61" t="str">
        <f>IF(Score!$G$48="N. P.","","/")</f>
        <v/>
      </c>
      <c r="L12" s="76" t="str">
        <f>IF(J12="","",IF(L11="","",IF(L11+J12&lt;=0,L11+J12,CONCATENATE("+",L11+J12))))</f>
        <v/>
      </c>
      <c r="M12" s="78">
        <v>1</v>
      </c>
      <c r="N12" s="72" t="str">
        <f>IF(Score!$C$49,0,IF(SUM(Score!$U48:$X48)=0,"",IF(Score!R48&lt;=0,Score!R48,CONCATENATE("+",Score!R48))))</f>
        <v/>
      </c>
      <c r="O12" s="61" t="str">
        <f>IF(Score!$G$48="N. P.","","/")</f>
        <v/>
      </c>
      <c r="P12" s="76" t="str">
        <f>IF(N12="","",IF(P11="","",IF(P11+N12&lt;=0,P11+N12,CONCATENATE("+",P11+N12))))</f>
        <v/>
      </c>
      <c r="Q12" s="93" t="str">
        <f>IF(Score!G48="N. P.","",IF(Score!E49="Ingen spillere gik Mahjong. Hånden gik ud!","",IF(Score!Y47="Selvtræk","P","")))</f>
        <v/>
      </c>
      <c r="R12" s="94" t="str">
        <f>IF(Score!E49="Ingen spillere gik Mahjong. Hånden gik ud!","K","")</f>
        <v/>
      </c>
      <c r="S12" s="95" t="str">
        <f>IF(R12="K","",Score!E49)</f>
        <v/>
      </c>
    </row>
    <row r="13" spans="1:21" ht="5.25" customHeight="1" thickBot="1" x14ac:dyDescent="0.3">
      <c r="A13" s="63"/>
      <c r="B13" s="73"/>
      <c r="C13" s="29"/>
      <c r="D13" s="77"/>
      <c r="E13" s="28"/>
      <c r="F13" s="73"/>
      <c r="G13" s="29"/>
      <c r="H13" s="77"/>
      <c r="I13" s="28"/>
      <c r="J13" s="73"/>
      <c r="K13" s="29"/>
      <c r="L13" s="77"/>
      <c r="M13" s="29"/>
      <c r="N13" s="73"/>
      <c r="O13" s="29"/>
      <c r="P13" s="77"/>
      <c r="Q13" s="97"/>
      <c r="R13" s="96"/>
      <c r="S13" s="98"/>
    </row>
    <row r="14" spans="1:21" ht="24" customHeight="1" x14ac:dyDescent="0.4">
      <c r="A14" s="66">
        <v>1</v>
      </c>
      <c r="B14" s="70" t="str">
        <f>IF(Score!$C$62,0,IF(SUM(Score!$U61:$X61)=0,"",IF(Score!F61&lt;=0,Score!F61,CONCATENATE("+",Score!F61))))</f>
        <v/>
      </c>
      <c r="C14" s="67" t="str">
        <f>IF(Score!$G$61="N. P.","","/")</f>
        <v/>
      </c>
      <c r="D14" s="74" t="str">
        <f>IF(B14="","",IF(D12="","",IF(D12+B14&lt;=0,D12+B14,CONCATENATE("+",D12+B14))))</f>
        <v/>
      </c>
      <c r="E14" s="68">
        <v>2</v>
      </c>
      <c r="F14" s="70" t="str">
        <f>IF(Score!$C$62,0,IF(SUM(Score!$U61:$X61)=0,"",IF(Score!J61&lt;=0,Score!J61,CONCATENATE("+",Score!J61))))</f>
        <v/>
      </c>
      <c r="G14" s="67" t="str">
        <f>IF(Score!$G$61="N. P.","","/")</f>
        <v/>
      </c>
      <c r="H14" s="74" t="str">
        <f>IF(F14="","",IF(H12="","",IF(H12+F14&lt;=0,H12+F14,CONCATENATE("+",H12+F14))))</f>
        <v/>
      </c>
      <c r="I14" s="68">
        <v>3</v>
      </c>
      <c r="J14" s="70" t="str">
        <f>IF(Score!$C$62,0,IF(SUM(Score!$U61:$X61)=0,"",IF(Score!N61&lt;=0,Score!N61,CONCATENATE("+",Score!N61))))</f>
        <v/>
      </c>
      <c r="K14" s="67" t="str">
        <f>IF(Score!$G$61="N. P.","","/")</f>
        <v/>
      </c>
      <c r="L14" s="74" t="str">
        <f>IF(J14="","",IF(L12="","",IF(L12+J14&lt;=0,L12+J14,CONCATENATE("+",L12+J14))))</f>
        <v/>
      </c>
      <c r="M14" s="69">
        <v>4</v>
      </c>
      <c r="N14" s="70" t="str">
        <f>IF(Score!$C$62,0,IF(SUM(Score!$U61:$X61)=0,"",IF(Score!R61&lt;=0,Score!R61,CONCATENATE("+",Score!R61))))</f>
        <v/>
      </c>
      <c r="O14" s="67" t="str">
        <f>IF(Score!$G$61="N. P.","","/")</f>
        <v/>
      </c>
      <c r="P14" s="74" t="str">
        <f>IF(N14="","",IF(P12="","",IF(P12+N14&lt;=0,P12+N14,CONCATENATE("+",P12+N14))))</f>
        <v/>
      </c>
      <c r="Q14" s="88" t="str">
        <f>IF(Score!G61="N. P.","",IF(Score!E62="Ingen spillere gik Mahjong. Hånden gik ud!","",IF(Score!Y60="Selvtræk","P","")))</f>
        <v/>
      </c>
      <c r="R14" s="89" t="str">
        <f>IF(Score!E62="Ingen spillere gik Mahjong. Hånden gik ud!","K","")</f>
        <v/>
      </c>
      <c r="S14" s="90" t="str">
        <f>IF(R14="K","",Score!E62)</f>
        <v/>
      </c>
    </row>
    <row r="15" spans="1:21" ht="24" customHeight="1" x14ac:dyDescent="0.4">
      <c r="A15" s="59">
        <v>4</v>
      </c>
      <c r="B15" s="71" t="str">
        <f>IF(Score!$C$67,0,IF(SUM(Score!$U66:$X66)=0,"",IF(Score!F66&lt;=0,Score!F66,CONCATENATE("+",Score!F66))))</f>
        <v/>
      </c>
      <c r="C15" s="58" t="str">
        <f>IF(Score!$G$66="N. P.","","/")</f>
        <v/>
      </c>
      <c r="D15" s="75" t="str">
        <f>IF(B15="","",IF(D14="","",IF(D14+B15&lt;=0,D14+B15,CONCATENATE("+",D14+B15))))</f>
        <v/>
      </c>
      <c r="E15" s="64">
        <v>1</v>
      </c>
      <c r="F15" s="71" t="str">
        <f>IF(Score!$C$67,0,IF(SUM(Score!$U66:$X66)=0,"",IF(Score!J66&lt;=0,Score!J66,CONCATENATE("+",Score!J66))))</f>
        <v/>
      </c>
      <c r="G15" s="58" t="str">
        <f>IF(Score!$G$66="N. P.","","/")</f>
        <v/>
      </c>
      <c r="H15" s="75" t="str">
        <f>IF(F15="","",IF(H14="","",IF(H14+F15&lt;=0,H14+F15,CONCATENATE("+",H14+F15))))</f>
        <v/>
      </c>
      <c r="I15" s="59">
        <v>2</v>
      </c>
      <c r="J15" s="71" t="str">
        <f>IF(Score!$C$67,0,IF(SUM(Score!$U66:$X66)=0,"",IF(Score!N66&lt;=0,Score!N66,CONCATENATE("+",Score!N66))))</f>
        <v/>
      </c>
      <c r="K15" s="58" t="str">
        <f>IF(Score!$G$66="N. P.","","/")</f>
        <v/>
      </c>
      <c r="L15" s="75" t="str">
        <f>IF(J15="","",IF(L14="","",IF(L14+J15&lt;=0,L14+J15,CONCATENATE("+",L14+J15))))</f>
        <v/>
      </c>
      <c r="M15" s="57">
        <v>3</v>
      </c>
      <c r="N15" s="71" t="str">
        <f>IF(Score!$C$67,0,IF(SUM(Score!$U66:$X66)=0,"",IF(Score!R66&lt;=0,Score!R66,CONCATENATE("+",Score!R66))))</f>
        <v/>
      </c>
      <c r="O15" s="58" t="str">
        <f>IF(Score!$G$66="N. P.","","/")</f>
        <v/>
      </c>
      <c r="P15" s="75" t="str">
        <f>IF(N15="","",IF(P14="","",IF(P14+N15&lt;=0,P14+N15,CONCATENATE("+",P14+N15))))</f>
        <v/>
      </c>
      <c r="Q15" s="91" t="str">
        <f>IF(Score!G66="N. P.","",IF(Score!E67="Ingen spillere gik Mahjong. Hånden gik ud!","",IF(Score!Y65="Selvtræk","P","")))</f>
        <v/>
      </c>
      <c r="R15" s="87" t="str">
        <f>IF(Score!E67="Ingen spillere gik Mahjong. Hånden gik ud!","K","")</f>
        <v/>
      </c>
      <c r="S15" s="92" t="str">
        <f>IF(R15="K","",Score!E67)</f>
        <v/>
      </c>
    </row>
    <row r="16" spans="1:21" ht="24" customHeight="1" x14ac:dyDescent="0.4">
      <c r="A16" s="59">
        <v>3</v>
      </c>
      <c r="B16" s="71" t="str">
        <f>IF(Score!$C$72,0,IF(SUM(Score!$U71:$X71)=0,"",IF(Score!F71&lt;=0,Score!F71,CONCATENATE("+",Score!F71))))</f>
        <v/>
      </c>
      <c r="C16" s="58" t="str">
        <f>IF(Score!$G$71="N. P.","","/")</f>
        <v/>
      </c>
      <c r="D16" s="75" t="str">
        <f>IF(B16="","",IF(D15="","",IF(D15+B16&lt;=0,D15+B16,CONCATENATE("+",D15+B16))))</f>
        <v/>
      </c>
      <c r="E16" s="59">
        <v>4</v>
      </c>
      <c r="F16" s="71" t="str">
        <f>IF(Score!$C$72,0,IF(SUM(Score!$U71:$X71)=0,"",IF(Score!J71&lt;=0,Score!J71,CONCATENATE("+",Score!J71))))</f>
        <v/>
      </c>
      <c r="G16" s="58" t="str">
        <f>IF(Score!$G$71="N. P.","","/")</f>
        <v/>
      </c>
      <c r="H16" s="75" t="str">
        <f>IF(F16="","",IF(H15="","",IF(H15+F16&lt;=0,H15+F16,CONCATENATE("+",H15+F16))))</f>
        <v/>
      </c>
      <c r="I16" s="64">
        <v>1</v>
      </c>
      <c r="J16" s="71" t="str">
        <f>IF(Score!$C$72,0,IF(SUM(Score!$U71:$X71)=0,"",IF(Score!N71&lt;=0,Score!N71,CONCATENATE("+",Score!N71))))</f>
        <v/>
      </c>
      <c r="K16" s="58" t="str">
        <f>IF(Score!$G$71="N. P.","","/")</f>
        <v/>
      </c>
      <c r="L16" s="75" t="str">
        <f>IF(J16="","",IF(L15="","",IF(L15+J16&lt;=0,L15+J16,CONCATENATE("+",L15+J16))))</f>
        <v/>
      </c>
      <c r="M16" s="57">
        <v>2</v>
      </c>
      <c r="N16" s="71" t="str">
        <f>IF(Score!$C$72,0,IF(SUM(Score!$U71:$X71)=0,"",IF(Score!R71&lt;=0,Score!R71,CONCATENATE("+",Score!R71))))</f>
        <v/>
      </c>
      <c r="O16" s="58" t="str">
        <f>IF(Score!$G$71="N. P.","","/")</f>
        <v/>
      </c>
      <c r="P16" s="75" t="str">
        <f>IF(N16="","",IF(P15="","",IF(P15+N16&lt;=0,P15+N16,CONCATENATE("+",P15+N16))))</f>
        <v/>
      </c>
      <c r="Q16" s="91" t="str">
        <f>IF(Score!G71="N. P.","",IF(Score!E72="Ingen spillere gik Mahjong. Hånden gik ud!","",IF(Score!Y70="Selvtræk","P","")))</f>
        <v/>
      </c>
      <c r="R16" s="87" t="str">
        <f>IF(Score!E72="Ingen spillere gik Mahjong. Hånden gik ud!","K","")</f>
        <v/>
      </c>
      <c r="S16" s="92" t="str">
        <f>IF(R16="K","",Score!E72)</f>
        <v/>
      </c>
    </row>
    <row r="17" spans="1:19" ht="24" customHeight="1" thickBot="1" x14ac:dyDescent="0.45">
      <c r="A17" s="60">
        <v>2</v>
      </c>
      <c r="B17" s="72" t="str">
        <f>IF(Score!$C$77,0,IF(SUM(Score!$U76:$X76)=0,"",IF(Score!F76&lt;=0,Score!F76,CONCATENATE("+",Score!F76))))</f>
        <v/>
      </c>
      <c r="C17" s="61" t="str">
        <f>IF(Score!$G$76="N. P.","","/")</f>
        <v/>
      </c>
      <c r="D17" s="76" t="str">
        <f>IF(B17="","",IF(D16="","",IF(D16+B17&lt;=0,D16+B17,CONCATENATE("+",D16+B17))))</f>
        <v/>
      </c>
      <c r="E17" s="60">
        <v>3</v>
      </c>
      <c r="F17" s="72" t="str">
        <f>IF(Score!$C$77,0,IF(SUM(Score!$U76:$X76)=0,"",IF(Score!J76&lt;=0,Score!J76,CONCATENATE("+",Score!J76))))</f>
        <v/>
      </c>
      <c r="G17" s="61" t="str">
        <f>IF(Score!$G$76="N. P.","","/")</f>
        <v/>
      </c>
      <c r="H17" s="76" t="str">
        <f>IF(F17="","",IF(H16="","",IF(H16+F17&lt;=0,H16+F17,CONCATENATE("+",H16+F17))))</f>
        <v/>
      </c>
      <c r="I17" s="60">
        <v>4</v>
      </c>
      <c r="J17" s="72" t="str">
        <f>IF(Score!$C$77,0,IF(SUM(Score!$U76:$X76)=0,"",IF(Score!N76&lt;=0,Score!N76,CONCATENATE("+",Score!N76))))</f>
        <v/>
      </c>
      <c r="K17" s="61" t="str">
        <f>IF(Score!$G$76="N. P.","","/")</f>
        <v/>
      </c>
      <c r="L17" s="76" t="str">
        <f>IF(J17="","",IF(L16="","",IF(L16+J17&lt;=0,L16+J17,CONCATENATE("+",L16+J17))))</f>
        <v/>
      </c>
      <c r="M17" s="65">
        <v>1</v>
      </c>
      <c r="N17" s="72" t="str">
        <f>IF(Score!$C$77,0,IF(SUM(Score!$U76:$X76)=0,"",IF(Score!R76&lt;=0,Score!R76,CONCATENATE("+",Score!R76))))</f>
        <v/>
      </c>
      <c r="O17" s="61" t="str">
        <f>IF(Score!$G$76="N. P.","","/")</f>
        <v/>
      </c>
      <c r="P17" s="76" t="str">
        <f>IF(N17="","",IF(P16="","",IF(P16+N17&lt;=0,P16+N17,CONCATENATE("+",P16+N17))))</f>
        <v/>
      </c>
      <c r="Q17" s="93" t="str">
        <f>IF(Score!G76="N. P.","",IF(Score!E77="Ingen spillere gik Mahjong. Hånden gik ud!","",IF(Score!Y75="Selvtræk","P","")))</f>
        <v/>
      </c>
      <c r="R17" s="94" t="str">
        <f>IF(Score!E77="Ingen spillere gik Mahjong. Hånden gik ud!","K","")</f>
        <v/>
      </c>
      <c r="S17" s="95" t="str">
        <f>IF(R17="K","",Score!E77)</f>
        <v/>
      </c>
    </row>
    <row r="18" spans="1:19" ht="5.25" customHeight="1" thickBot="1" x14ac:dyDescent="0.3">
      <c r="A18" s="63"/>
      <c r="B18" s="73"/>
      <c r="C18" s="29"/>
      <c r="D18" s="77"/>
      <c r="E18" s="28"/>
      <c r="F18" s="73"/>
      <c r="G18" s="29"/>
      <c r="H18" s="77"/>
      <c r="I18" s="28"/>
      <c r="J18" s="73"/>
      <c r="K18" s="29"/>
      <c r="L18" s="77"/>
      <c r="M18" s="29"/>
      <c r="N18" s="73"/>
      <c r="O18" s="29"/>
      <c r="P18" s="77"/>
      <c r="Q18" s="97"/>
      <c r="R18" s="96"/>
      <c r="S18" s="98"/>
    </row>
    <row r="19" spans="1:19" ht="24" customHeight="1" x14ac:dyDescent="0.4">
      <c r="A19" s="66">
        <v>1</v>
      </c>
      <c r="B19" s="70" t="str">
        <f>IF(Score!$C$91,0,IF(SUM(Score!$U90:$X90)=0,"",IF(Score!F90&lt;=0,Score!F90,CONCATENATE("+",Score!F90))))</f>
        <v/>
      </c>
      <c r="C19" s="67" t="str">
        <f>IF(Score!$G$61="N. P.","","/")</f>
        <v/>
      </c>
      <c r="D19" s="74" t="str">
        <f>IF(B19="","",IF(D17="","",IF(D17+B19&lt;=0,D17+B19,CONCATENATE("+",D17+B19))))</f>
        <v/>
      </c>
      <c r="E19" s="68">
        <v>2</v>
      </c>
      <c r="F19" s="70" t="str">
        <f>IF(Score!$C$91,0,IF(SUM(Score!$U90:$X90)=0,"",IF(Score!J90&lt;=0,Score!J90,CONCATENATE("+",Score!J90))))</f>
        <v/>
      </c>
      <c r="G19" s="67" t="str">
        <f>IF(Score!$G$61="N. P.","","/")</f>
        <v/>
      </c>
      <c r="H19" s="74" t="str">
        <f>IF(F19="","",IF(H17="","",IF(H17+F19&lt;=0,H17+F19,CONCATENATE("+",H17+F19))))</f>
        <v/>
      </c>
      <c r="I19" s="68">
        <v>3</v>
      </c>
      <c r="J19" s="70" t="str">
        <f>IF(Score!$C$91,0,IF(SUM(Score!$U90:$X90)=0,"",IF(Score!N90&lt;=0,Score!N90,CONCATENATE("+",Score!N90))))</f>
        <v/>
      </c>
      <c r="K19" s="67" t="str">
        <f>IF(Score!$G$61="N. P.","","/")</f>
        <v/>
      </c>
      <c r="L19" s="74" t="str">
        <f>IF(J19="","",IF(L17="","",IF(L17+J19&lt;=0,L17+J19,CONCATENATE("+",L17+J19))))</f>
        <v/>
      </c>
      <c r="M19" s="69">
        <v>4</v>
      </c>
      <c r="N19" s="70" t="str">
        <f>IF(Score!$C$91,0,IF(SUM(Score!$U90:$X90)=0,"",IF(Score!R90&lt;=0,Score!R90,CONCATENATE("+",Score!R90))))</f>
        <v/>
      </c>
      <c r="O19" s="67" t="str">
        <f>IF(Score!$G$61="N. P.","","/")</f>
        <v/>
      </c>
      <c r="P19" s="74" t="str">
        <f>IF(N19="","",IF(P17="","",IF(P17+N19&lt;=0,P17+N19,CONCATENATE("+",P17+N19))))</f>
        <v/>
      </c>
      <c r="Q19" s="88" t="str">
        <f>IF(Score!G90="N. P.","",IF(Score!E91="Ingen spillere gik Mahjong. Hånden gik ud!","",IF(Score!Y89="Selvtræk","P","")))</f>
        <v/>
      </c>
      <c r="R19" s="89" t="str">
        <f>IF(Score!E91="Ingen spillere gik Mahjong. Hånden gik ud!","K","")</f>
        <v/>
      </c>
      <c r="S19" s="90" t="str">
        <f>IF(R19="K","",Score!E91)</f>
        <v/>
      </c>
    </row>
    <row r="20" spans="1:19" ht="24" customHeight="1" x14ac:dyDescent="0.4">
      <c r="A20" s="59">
        <v>4</v>
      </c>
      <c r="B20" s="71" t="str">
        <f>IF(Score!$C$96,0,IF(SUM(Score!$U95:$X95)=0,"",IF(Score!F95&lt;=0,Score!F95,CONCATENATE("+",Score!F95))))</f>
        <v/>
      </c>
      <c r="C20" s="58" t="str">
        <f>IF(Score!$G$66="N. P.","","/")</f>
        <v/>
      </c>
      <c r="D20" s="75" t="str">
        <f>IF(B20="","",IF(D19="","",IF(D19+B20&lt;=0,D19+B20,CONCATENATE("+",D19+B20))))</f>
        <v/>
      </c>
      <c r="E20" s="64">
        <v>1</v>
      </c>
      <c r="F20" s="71" t="str">
        <f>IF(Score!$C$96,0,IF(SUM(Score!$U95:$X95)=0,"",IF(Score!J95&lt;=0,Score!J95,CONCATENATE("+",Score!J95))))</f>
        <v/>
      </c>
      <c r="G20" s="58" t="str">
        <f>IF(Score!$G$66="N. P.","","/")</f>
        <v/>
      </c>
      <c r="H20" s="75" t="str">
        <f>IF(F20="","",IF(H19="","",IF(H19+F20&lt;=0,H19+F20,CONCATENATE("+",H19+F20))))</f>
        <v/>
      </c>
      <c r="I20" s="59">
        <v>2</v>
      </c>
      <c r="J20" s="71" t="str">
        <f>IF(Score!$C$96,0,IF(SUM(Score!$U95:$X95)=0,"",IF(Score!N95&lt;=0,Score!N95,CONCATENATE("+",Score!N95))))</f>
        <v/>
      </c>
      <c r="K20" s="58" t="str">
        <f>IF(Score!$G$66="N. P.","","/")</f>
        <v/>
      </c>
      <c r="L20" s="75" t="str">
        <f>IF(J20="","",IF(L19="","",IF(L19+J20&lt;=0,L19+J20,CONCATENATE("+",L19+J20))))</f>
        <v/>
      </c>
      <c r="M20" s="57">
        <v>3</v>
      </c>
      <c r="N20" s="71" t="str">
        <f>IF(Score!$C$96,0,IF(SUM(Score!$U95:$X95)=0,"",IF(Score!R95&lt;=0,Score!R95,CONCATENATE("+",Score!R95))))</f>
        <v/>
      </c>
      <c r="O20" s="58" t="str">
        <f>IF(Score!$G$66="N. P.","","/")</f>
        <v/>
      </c>
      <c r="P20" s="75" t="str">
        <f>IF(N20="","",IF(P19="","",IF(P19+N20&lt;=0,P19+N20,CONCATENATE("+",P19+N20))))</f>
        <v/>
      </c>
      <c r="Q20" s="91" t="str">
        <f>IF(Score!G95="N. P.","",IF(Score!E96="Ingen spillere gik Mahjong. Hånden gik ud!","",IF(Score!Y94="Selvtræk","P","")))</f>
        <v/>
      </c>
      <c r="R20" s="87" t="str">
        <f>IF(Score!E96="Ingen spillere gik Mahjong. Hånden gik ud!","K","")</f>
        <v/>
      </c>
      <c r="S20" s="92" t="str">
        <f>IF(R20="K","",Score!E96)</f>
        <v/>
      </c>
    </row>
    <row r="21" spans="1:19" ht="24" customHeight="1" x14ac:dyDescent="0.4">
      <c r="A21" s="59">
        <v>3</v>
      </c>
      <c r="B21" s="71" t="str">
        <f>IF(Score!$C$101,0,IF(SUM(Score!$U100:$X100)=0,"",IF(Score!F100&lt;=0,Score!F100,CONCATENATE("+",Score!F100))))</f>
        <v/>
      </c>
      <c r="C21" s="58" t="str">
        <f>IF(Score!$G$71="N. P.","","/")</f>
        <v/>
      </c>
      <c r="D21" s="75" t="str">
        <f>IF(B21="","",IF(D20="","",IF(D20+B21&lt;=0,D20+B21,CONCATENATE("+",D20+B21))))</f>
        <v/>
      </c>
      <c r="E21" s="59">
        <v>4</v>
      </c>
      <c r="F21" s="71" t="str">
        <f>IF(Score!$C$101,0,IF(SUM(Score!$U100:$X100)=0,"",IF(Score!J100&lt;=0,Score!J100,CONCATENATE("+",Score!J100))))</f>
        <v/>
      </c>
      <c r="G21" s="58" t="str">
        <f>IF(Score!$G$71="N. P.","","/")</f>
        <v/>
      </c>
      <c r="H21" s="75" t="str">
        <f>IF(F21="","",IF(H20="","",IF(H20+F21&lt;=0,H20+F21,CONCATENATE("+",H20+F21))))</f>
        <v/>
      </c>
      <c r="I21" s="64">
        <v>1</v>
      </c>
      <c r="J21" s="71" t="str">
        <f>IF(Score!$C$101,0,IF(SUM(Score!$U100:$X100)=0,"",IF(Score!N100&lt;=0,Score!N100,CONCATENATE("+",Score!N100))))</f>
        <v/>
      </c>
      <c r="K21" s="58" t="str">
        <f>IF(Score!$G$71="N. P.","","/")</f>
        <v/>
      </c>
      <c r="L21" s="75" t="str">
        <f>IF(J21="","",IF(L20="","",IF(L20+J21&lt;=0,L20+J21,CONCATENATE("+",L20+J21))))</f>
        <v/>
      </c>
      <c r="M21" s="57">
        <v>2</v>
      </c>
      <c r="N21" s="71" t="str">
        <f>IF(Score!$C$101,0,IF(SUM(Score!$U100:$X100)=0,"",IF(Score!R100&lt;=0,Score!R100,CONCATENATE("+",Score!R100))))</f>
        <v/>
      </c>
      <c r="O21" s="58" t="str">
        <f>IF(Score!$G$71="N. P.","","/")</f>
        <v/>
      </c>
      <c r="P21" s="75" t="str">
        <f>IF(N21="","",IF(P20="","",IF(P20+N21&lt;=0,P20+N21,CONCATENATE("+",P20+N21))))</f>
        <v/>
      </c>
      <c r="Q21" s="91" t="str">
        <f>IF(Score!G100="N. P.","",IF(Score!E101="Ingen spillere gik Mahjong. Hånden gik ud!","",IF(Score!Y99="Selvtræk","P","")))</f>
        <v/>
      </c>
      <c r="R21" s="87" t="str">
        <f>IF(Score!E101="Ingen spillere gik Mahjong. Hånden gik ud!","K","")</f>
        <v/>
      </c>
      <c r="S21" s="92" t="str">
        <f>IF(R21="K","",Score!E101)</f>
        <v/>
      </c>
    </row>
    <row r="22" spans="1:19" ht="24" customHeight="1" thickBot="1" x14ac:dyDescent="0.45">
      <c r="A22" s="60">
        <v>2</v>
      </c>
      <c r="B22" s="72" t="str">
        <f>IF(Score!$C$106,0,IF(SUM(Score!$U105:$X105)=0,"",IF(Score!F105&lt;=0,Score!F105,CONCATENATE("+",Score!F105))))</f>
        <v/>
      </c>
      <c r="C22" s="61" t="str">
        <f>IF(Score!$G$76="N. P.","","/")</f>
        <v/>
      </c>
      <c r="D22" s="76" t="str">
        <f>IF(B22="","",IF(D21="","",IF(D21+B22&lt;=0,D21+B22,CONCATENATE("+",D21+B22))))</f>
        <v/>
      </c>
      <c r="E22" s="60">
        <v>3</v>
      </c>
      <c r="F22" s="72" t="str">
        <f>IF(Score!$C$106,0,IF(SUM(Score!$U105:$X105)=0,"",IF(Score!J105&lt;=0,Score!J105,CONCATENATE("+",Score!J105))))</f>
        <v/>
      </c>
      <c r="G22" s="61" t="str">
        <f>IF(Score!$G$76="N. P.","","/")</f>
        <v/>
      </c>
      <c r="H22" s="76" t="str">
        <f>IF(F22="","",IF(H21="","",IF(H21+F22&lt;=0,H21+F22,CONCATENATE("+",H21+F22))))</f>
        <v/>
      </c>
      <c r="I22" s="60">
        <v>4</v>
      </c>
      <c r="J22" s="72" t="str">
        <f>IF(Score!$C$106,0,IF(SUM(Score!$U105:$X105)=0,"",IF(Score!N105&lt;=0,Score!N105,CONCATENATE("+",Score!N105))))</f>
        <v/>
      </c>
      <c r="K22" s="61" t="str">
        <f>IF(Score!$G$76="N. P.","","/")</f>
        <v/>
      </c>
      <c r="L22" s="76" t="str">
        <f>IF(J22="","",IF(L21="","",IF(L21+J22&lt;=0,L21+J22,CONCATENATE("+",L21+J22))))</f>
        <v/>
      </c>
      <c r="M22" s="65">
        <v>1</v>
      </c>
      <c r="N22" s="72" t="str">
        <f>IF(Score!$C$106,0,IF(SUM(Score!$U105:$X105)=0,"",IF(Score!R105&lt;=0,Score!R105,CONCATENATE("+",Score!R105))))</f>
        <v/>
      </c>
      <c r="O22" s="61" t="str">
        <f>IF(Score!$G$76="N. P.","","/")</f>
        <v/>
      </c>
      <c r="P22" s="76" t="str">
        <f>IF(N22="","",IF(P21="","",IF(P21+N22&lt;=0,P21+N22,CONCATENATE("+",P21+N22))))</f>
        <v/>
      </c>
      <c r="Q22" s="93" t="str">
        <f>IF(Score!G105="N. P.","",IF(Score!E106="Ingen spillere gik Mahjong. Hånden gik ud!","",IF(Score!Y104="Selvtræk","P","")))</f>
        <v/>
      </c>
      <c r="R22" s="94" t="str">
        <f>IF(Score!E106="Ingen spillere gik Mahjong. Hånden gik ud!","K","")</f>
        <v/>
      </c>
      <c r="S22" s="95" t="str">
        <f>IF(R22="K","",Score!E106)</f>
        <v/>
      </c>
    </row>
    <row r="23" spans="1:19" ht="14.25" customHeight="1" x14ac:dyDescent="0.25">
      <c r="A23" s="29"/>
      <c r="B23" s="29"/>
      <c r="C23" s="29"/>
      <c r="D23" s="29"/>
      <c r="E23" s="29"/>
      <c r="F23" s="29"/>
    </row>
    <row r="24" spans="1:19" ht="14.25" customHeight="1" x14ac:dyDescent="0.25">
      <c r="A24" s="29"/>
      <c r="B24" s="29"/>
      <c r="C24" s="62"/>
      <c r="D24" s="29"/>
      <c r="E24" s="29"/>
      <c r="F24" s="29"/>
    </row>
    <row r="25" spans="1:19" ht="15" customHeight="1" x14ac:dyDescent="0.25">
      <c r="A25" s="29"/>
      <c r="B25" s="29"/>
      <c r="C25" s="62"/>
      <c r="D25" s="29"/>
      <c r="E25" s="29"/>
      <c r="F25" s="29"/>
    </row>
    <row r="26" spans="1:19" x14ac:dyDescent="0.25">
      <c r="A26" s="29"/>
      <c r="B26" s="29"/>
      <c r="C26" s="29"/>
      <c r="D26" s="29"/>
      <c r="E26" s="29"/>
      <c r="F26" s="29"/>
    </row>
    <row r="27" spans="1:19" x14ac:dyDescent="0.25">
      <c r="A27" s="29"/>
      <c r="B27" s="29"/>
      <c r="C27" s="29"/>
      <c r="D27" s="29"/>
      <c r="E27" s="29"/>
      <c r="F27" s="29"/>
    </row>
    <row r="28" spans="1:19" x14ac:dyDescent="0.25">
      <c r="A28" s="29"/>
      <c r="B28" s="29"/>
      <c r="C28" s="29"/>
      <c r="D28" s="29"/>
      <c r="E28" s="29"/>
      <c r="F28" s="29"/>
    </row>
  </sheetData>
  <mergeCells count="4">
    <mergeCell ref="A2:D2"/>
    <mergeCell ref="E2:H2"/>
    <mergeCell ref="I2:L2"/>
    <mergeCell ref="M2:P2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Score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Mandix - Esnord</dc:creator>
  <cp:lastModifiedBy>Michel Mandix - Esnord</cp:lastModifiedBy>
  <cp:lastPrinted>2017-02-17T17:48:51Z</cp:lastPrinted>
  <dcterms:created xsi:type="dcterms:W3CDTF">2010-10-29T08:34:57Z</dcterms:created>
  <dcterms:modified xsi:type="dcterms:W3CDTF">2017-02-18T15:46:03Z</dcterms:modified>
</cp:coreProperties>
</file>